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Box\Commercial Applications\iTrent\System Configuration\Absence\Annual Leave\"/>
    </mc:Choice>
  </mc:AlternateContent>
  <xr:revisionPtr revIDLastSave="0" documentId="13_ncr:1_{0BD93B40-3ABB-486A-BF14-B0B2942554B6}" xr6:coauthVersionLast="47" xr6:coauthVersionMax="47" xr10:uidLastSave="{00000000-0000-0000-0000-000000000000}"/>
  <workbookProtection workbookAlgorithmName="SHA-512" workbookHashValue="Kxawm1Q9cguolSdvWNJjuDF94JlEer2rAnB6r0ZQuGnqjlL2KpnNj/vDZ0G+XCg/Fi212J6ysiBAANyjzl49Mg==" workbookSaltValue="1OxlzdBpmDr04q9OIDKp2g==" workbookSpinCount="100000" lockStructure="1"/>
  <bookViews>
    <workbookView xWindow="-108" yWindow="-108" windowWidth="23256" windowHeight="12576" xr2:uid="{00000000-000D-0000-FFFF-FFFF00000000}"/>
  </bookViews>
  <sheets>
    <sheet name="Calculator" sheetId="1" r:id="rId1"/>
    <sheet name="Data" sheetId="2" state="hidden" r:id="rId2"/>
  </sheets>
  <definedNames>
    <definedName name="Grade">Data!$A$2:$A$2</definedName>
    <definedName name="Grades">Data!$A$2:$A$2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8" i="1" l="1"/>
  <c r="G8" i="2"/>
  <c r="H17" i="1"/>
  <c r="C5" i="2"/>
  <c r="H41" i="1"/>
  <c r="H20" i="1"/>
  <c r="H19" i="1"/>
  <c r="H18" i="1"/>
  <c r="F2" i="2" l="1"/>
  <c r="H8" i="2"/>
  <c r="C8" i="2"/>
  <c r="B8" i="2"/>
  <c r="D5" i="2"/>
  <c r="G18" i="2"/>
  <c r="H18" i="2" s="1"/>
  <c r="B18" i="2"/>
  <c r="C18" i="2" s="1"/>
  <c r="G17" i="2"/>
  <c r="H17" i="2" s="1"/>
  <c r="B17" i="2"/>
  <c r="C17" i="2" s="1"/>
  <c r="G16" i="2"/>
  <c r="H16" i="2" s="1"/>
  <c r="B16" i="2"/>
  <c r="C16" i="2" s="1"/>
  <c r="G15" i="2"/>
  <c r="H15" i="2" s="1"/>
  <c r="B15" i="2"/>
  <c r="C15" i="2" s="1"/>
  <c r="G14" i="2"/>
  <c r="H14" i="2" s="1"/>
  <c r="B14" i="2"/>
  <c r="C14" i="2" s="1"/>
  <c r="G13" i="2"/>
  <c r="H13" i="2" s="1"/>
  <c r="B13" i="2"/>
  <c r="C13" i="2" s="1"/>
  <c r="G12" i="2"/>
  <c r="H12" i="2" s="1"/>
  <c r="C12" i="2"/>
  <c r="B12" i="2"/>
  <c r="G11" i="2"/>
  <c r="H11" i="2" s="1"/>
  <c r="B11" i="2"/>
  <c r="C11" i="2" s="1"/>
  <c r="G10" i="2"/>
  <c r="H10" i="2" s="1"/>
  <c r="B10" i="2"/>
  <c r="C10" i="2" s="1"/>
  <c r="G9" i="2"/>
  <c r="H9" i="2" s="1"/>
  <c r="B9" i="2"/>
  <c r="C9" i="2" s="1"/>
  <c r="G28" i="1" l="1"/>
  <c r="G29" i="1"/>
  <c r="G30" i="1"/>
  <c r="G31" i="1"/>
  <c r="G32" i="1"/>
  <c r="G33" i="1"/>
  <c r="G34" i="1"/>
  <c r="G35" i="1"/>
  <c r="G36" i="1"/>
  <c r="G37" i="1"/>
  <c r="F28" i="1"/>
  <c r="F29" i="1"/>
  <c r="F30" i="1"/>
  <c r="F31" i="1"/>
  <c r="F32" i="1"/>
  <c r="F33" i="1"/>
  <c r="F34" i="1"/>
  <c r="F35" i="1"/>
  <c r="F36" i="1"/>
  <c r="F37" i="1"/>
  <c r="D28" i="1"/>
  <c r="I28" i="1" s="1"/>
  <c r="D29" i="1"/>
  <c r="I29" i="1" s="1"/>
  <c r="D30" i="1"/>
  <c r="I30" i="1" s="1"/>
  <c r="D31" i="1"/>
  <c r="I31" i="1" s="1"/>
  <c r="D32" i="1"/>
  <c r="I32" i="1" s="1"/>
  <c r="D33" i="1"/>
  <c r="I33" i="1" s="1"/>
  <c r="D34" i="1"/>
  <c r="I34" i="1" s="1"/>
  <c r="D35" i="1"/>
  <c r="I35" i="1" s="1"/>
  <c r="D36" i="1"/>
  <c r="I36" i="1" s="1"/>
  <c r="D37" i="1"/>
  <c r="I37" i="1" s="1"/>
  <c r="E28" i="1"/>
  <c r="E30" i="1" l="1"/>
  <c r="E35" i="1" l="1"/>
  <c r="E34" i="1"/>
  <c r="E37" i="1" l="1"/>
  <c r="E36" i="1"/>
  <c r="E33" i="1" l="1"/>
  <c r="O8" i="1" l="1"/>
  <c r="N7" i="1"/>
  <c r="E31" i="1"/>
  <c r="E32" i="1"/>
  <c r="D2" i="2"/>
  <c r="E29" i="1" l="1"/>
  <c r="O6" i="1"/>
  <c r="P6" i="1"/>
  <c r="Q6" i="1"/>
  <c r="P7" i="1"/>
  <c r="N8" i="1"/>
  <c r="Q7" i="1" l="1"/>
  <c r="F27" i="1" l="1"/>
  <c r="G27" i="1"/>
  <c r="D27" i="1"/>
  <c r="I27" i="1" s="1"/>
  <c r="E27" i="1" l="1"/>
</calcChain>
</file>

<file path=xl/sharedStrings.xml><?xml version="1.0" encoding="utf-8"?>
<sst xmlns="http://schemas.openxmlformats.org/spreadsheetml/2006/main" count="68" uniqueCount="53">
  <si>
    <t>DAYS/HOURS/MINS CONVERTER</t>
  </si>
  <si>
    <t>Please enter the days/hours you want to be converted.</t>
  </si>
  <si>
    <t>Step 1:</t>
  </si>
  <si>
    <t>From Days</t>
  </si>
  <si>
    <t>From Hours</t>
  </si>
  <si>
    <t>From Hours:Mins</t>
  </si>
  <si>
    <t>Step 2:</t>
  </si>
  <si>
    <t>Enter the number of weeks you work per year:</t>
  </si>
  <si>
    <t>If you work a full year but different hours in and out of term time enter 52.143 here.</t>
  </si>
  <si>
    <t>Step 3:</t>
  </si>
  <si>
    <t>Enter the number of hours you work per week:</t>
  </si>
  <si>
    <t>If you work an average working pattern please enter your average weekly hours here.</t>
  </si>
  <si>
    <t>Your pro rata annual leave entitlement for this leave year is:</t>
  </si>
  <si>
    <t>Your pro rata bank holiday entitlement for this leave year is:</t>
  </si>
  <si>
    <t>Total annual leave and bank holiday entitlment for this leave year is:</t>
  </si>
  <si>
    <t>Total annual leave and bank holiday entitlement including carryover is:</t>
  </si>
  <si>
    <t>Step 4:</t>
  </si>
  <si>
    <t>Please enter the hours you would have worked should the following dates not be bank holiday/closure days.</t>
  </si>
  <si>
    <r>
      <t xml:space="preserve">Only enter hours against the dates that fall within </t>
    </r>
    <r>
      <rPr>
        <b/>
        <sz val="11"/>
        <color theme="1"/>
        <rFont val="Calibri"/>
        <family val="2"/>
        <scheme val="minor"/>
      </rPr>
      <t>your</t>
    </r>
    <r>
      <rPr>
        <sz val="11"/>
        <color theme="1"/>
        <rFont val="Calibri"/>
        <family val="2"/>
        <scheme val="minor"/>
      </rPr>
      <t xml:space="preserve"> working year:</t>
    </r>
  </si>
  <si>
    <t>Date</t>
  </si>
  <si>
    <t>Day</t>
  </si>
  <si>
    <t>Occasion</t>
  </si>
  <si>
    <t>BH/Closure Day</t>
  </si>
  <si>
    <t>Deductions</t>
  </si>
  <si>
    <t>Total hours deducted for bank holiday/closure days:</t>
  </si>
  <si>
    <t>The annual leave balance and the hours you have available to book are:</t>
  </si>
  <si>
    <t>Annual Leave</t>
  </si>
  <si>
    <t>BH/Closure</t>
  </si>
  <si>
    <t>Total</t>
  </si>
  <si>
    <t>All UoE Grades</t>
  </si>
  <si>
    <t>Start Date</t>
  </si>
  <si>
    <t>End Date</t>
  </si>
  <si>
    <t>Number of days between period</t>
  </si>
  <si>
    <t>Number of Days - Leap Year</t>
  </si>
  <si>
    <t>Day Number</t>
  </si>
  <si>
    <t>Working Pattern</t>
  </si>
  <si>
    <t>Employed</t>
  </si>
  <si>
    <t>TRUE (1)/FALSE (0)</t>
  </si>
  <si>
    <t>Duration of BH/CL</t>
  </si>
  <si>
    <t>Good Friday</t>
  </si>
  <si>
    <t>Bank Holiday</t>
  </si>
  <si>
    <t>Easter Monday</t>
  </si>
  <si>
    <t>Summer</t>
  </si>
  <si>
    <t>University Closure</t>
  </si>
  <si>
    <t>Closure Day</t>
  </si>
  <si>
    <t>New Year's Day</t>
  </si>
  <si>
    <t>If you have started or are leaving part way through the annual leave year please contact P&amp;C to obtain your annual leave entitlement</t>
  </si>
  <si>
    <t>Boxing Day</t>
  </si>
  <si>
    <t>Early May Bank Holiday</t>
  </si>
  <si>
    <t>Spring Bank Holiday</t>
  </si>
  <si>
    <r>
      <t xml:space="preserve">If you have carryover from the last annual leave year enter the number of </t>
    </r>
    <r>
      <rPr>
        <b/>
        <u/>
        <sz val="11"/>
        <color theme="1"/>
        <rFont val="Calibri"/>
        <family val="2"/>
        <scheme val="minor"/>
      </rPr>
      <t>hours</t>
    </r>
    <r>
      <rPr>
        <sz val="11"/>
        <color theme="1"/>
        <rFont val="Calibri"/>
        <family val="2"/>
        <scheme val="minor"/>
      </rPr>
      <t xml:space="preserve"> here: </t>
    </r>
  </si>
  <si>
    <t>Christmas Day</t>
  </si>
  <si>
    <t>ANNUAL LEAVE CALCULATOR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</si>
</sst>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A87"/>
        <bgColor indexed="64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07A87"/>
      </bottom>
      <diagonal/>
    </border>
    <border>
      <left/>
      <right style="thick">
        <color rgb="FF007A87"/>
      </right>
      <top style="thick">
        <color rgb="FF007A87"/>
      </top>
      <bottom/>
      <diagonal/>
    </border>
    <border>
      <left style="thick">
        <color rgb="FF007A87"/>
      </left>
      <right/>
      <top style="thick">
        <color rgb="FF007A87"/>
      </top>
      <bottom/>
      <diagonal/>
    </border>
    <border>
      <left/>
      <right/>
      <top style="thick">
        <color rgb="FF007A87"/>
      </top>
      <bottom/>
      <diagonal/>
    </border>
    <border>
      <left style="thick">
        <color rgb="FF007A87"/>
      </left>
      <right/>
      <top/>
      <bottom/>
      <diagonal/>
    </border>
    <border>
      <left/>
      <right style="thick">
        <color rgb="FF007A87"/>
      </right>
      <top/>
      <bottom/>
      <diagonal/>
    </border>
    <border>
      <left style="thick">
        <color rgb="FF007A87"/>
      </left>
      <right/>
      <top/>
      <bottom style="thick">
        <color rgb="FF007A87"/>
      </bottom>
      <diagonal/>
    </border>
    <border>
      <left/>
      <right style="thick">
        <color rgb="FF007A87"/>
      </right>
      <top/>
      <bottom style="thick">
        <color rgb="FF007A87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7A87"/>
      </left>
      <right/>
      <top style="medium">
        <color rgb="FF007A87"/>
      </top>
      <bottom/>
      <diagonal/>
    </border>
    <border>
      <left/>
      <right/>
      <top style="medium">
        <color rgb="FF007A87"/>
      </top>
      <bottom/>
      <diagonal/>
    </border>
    <border>
      <left/>
      <right style="medium">
        <color rgb="FF007A87"/>
      </right>
      <top style="medium">
        <color rgb="FF007A87"/>
      </top>
      <bottom/>
      <diagonal/>
    </border>
    <border>
      <left style="medium">
        <color rgb="FF007A87"/>
      </left>
      <right/>
      <top/>
      <bottom/>
      <diagonal/>
    </border>
    <border>
      <left/>
      <right style="medium">
        <color rgb="FF007A87"/>
      </right>
      <top/>
      <bottom/>
      <diagonal/>
    </border>
    <border>
      <left style="medium">
        <color rgb="FF007A87"/>
      </left>
      <right/>
      <top/>
      <bottom style="medium">
        <color rgb="FF007A87"/>
      </bottom>
      <diagonal/>
    </border>
    <border>
      <left/>
      <right/>
      <top/>
      <bottom style="medium">
        <color rgb="FF007A87"/>
      </bottom>
      <diagonal/>
    </border>
    <border>
      <left/>
      <right style="medium">
        <color rgb="FF007A87"/>
      </right>
      <top/>
      <bottom style="medium">
        <color rgb="FF007A87"/>
      </bottom>
      <diagonal/>
    </border>
  </borders>
  <cellStyleXfs count="2">
    <xf numFmtId="0" fontId="0" fillId="0" borderId="0"/>
    <xf numFmtId="0" fontId="5" fillId="3" borderId="10" applyNumberFormat="0" applyFont="0" applyAlignment="0" applyProtection="0"/>
  </cellStyleXfs>
  <cellXfs count="55">
    <xf numFmtId="0" fontId="0" fillId="0" borderId="0" xfId="0"/>
    <xf numFmtId="0" fontId="0" fillId="0" borderId="1" xfId="0" applyBorder="1" applyAlignment="1" applyProtection="1">
      <alignment horizontal="center"/>
    </xf>
    <xf numFmtId="0" fontId="0" fillId="3" borderId="10" xfId="1" applyFont="1"/>
    <xf numFmtId="15" fontId="0" fillId="3" borderId="10" xfId="1" applyNumberFormat="1" applyFont="1"/>
    <xf numFmtId="1" fontId="0" fillId="3" borderId="10" xfId="1" applyNumberFormat="1" applyFont="1"/>
    <xf numFmtId="0" fontId="2" fillId="3" borderId="10" xfId="1" applyFont="1" applyProtection="1">
      <protection locked="0"/>
    </xf>
    <xf numFmtId="0" fontId="0" fillId="3" borderId="10" xfId="1" applyFont="1" applyProtection="1">
      <protection locked="0"/>
    </xf>
    <xf numFmtId="15" fontId="0" fillId="3" borderId="10" xfId="1" applyNumberFormat="1" applyFont="1" applyAlignment="1" applyProtection="1">
      <alignment horizontal="left"/>
      <protection locked="0"/>
    </xf>
    <xf numFmtId="164" fontId="0" fillId="3" borderId="10" xfId="1" applyNumberFormat="1" applyFont="1" applyProtection="1">
      <protection locked="0"/>
    </xf>
    <xf numFmtId="0" fontId="2" fillId="3" borderId="10" xfId="1" applyFont="1"/>
    <xf numFmtId="0" fontId="2" fillId="0" borderId="0" xfId="0" applyFont="1"/>
    <xf numFmtId="0" fontId="0" fillId="0" borderId="0" xfId="0" applyProtection="1"/>
    <xf numFmtId="0" fontId="0" fillId="0" borderId="2" xfId="0" applyBorder="1" applyProtection="1"/>
    <xf numFmtId="0" fontId="0" fillId="0" borderId="7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3" xfId="0" applyBorder="1" applyProtection="1"/>
    <xf numFmtId="0" fontId="0" fillId="0" borderId="6" xfId="0" applyBorder="1" applyProtection="1"/>
    <xf numFmtId="0" fontId="0" fillId="0" borderId="0" xfId="0" applyBorder="1" applyProtection="1"/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8" xfId="0" applyBorder="1" applyProtection="1"/>
    <xf numFmtId="0" fontId="0" fillId="0" borderId="9" xfId="0" applyBorder="1" applyProtection="1"/>
    <xf numFmtId="0" fontId="0" fillId="0" borderId="0" xfId="0" applyFill="1" applyBorder="1" applyProtection="1"/>
    <xf numFmtId="0" fontId="2" fillId="0" borderId="1" xfId="0" applyFont="1" applyBorder="1" applyAlignment="1" applyProtection="1">
      <alignment horizontal="center"/>
    </xf>
    <xf numFmtId="15" fontId="0" fillId="0" borderId="1" xfId="0" applyNumberForma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0" fontId="6" fillId="0" borderId="0" xfId="0" applyFont="1" applyBorder="1" applyProtection="1"/>
    <xf numFmtId="0" fontId="0" fillId="0" borderId="0" xfId="0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</xf>
    <xf numFmtId="0" fontId="6" fillId="0" borderId="0" xfId="0" applyFont="1" applyProtection="1"/>
    <xf numFmtId="0" fontId="3" fillId="0" borderId="0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/>
    <xf numFmtId="0" fontId="2" fillId="0" borderId="0" xfId="0" applyFont="1" applyBorder="1" applyProtection="1"/>
    <xf numFmtId="0" fontId="2" fillId="0" borderId="0" xfId="0" applyFont="1" applyFill="1" applyBorder="1" applyAlignment="1" applyProtection="1">
      <alignment horizontal="left"/>
    </xf>
    <xf numFmtId="0" fontId="0" fillId="0" borderId="11" xfId="0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0" borderId="15" xfId="0" applyBorder="1" applyProtection="1"/>
    <xf numFmtId="0" fontId="0" fillId="0" borderId="16" xfId="0" applyBorder="1" applyProtection="1"/>
    <xf numFmtId="0" fontId="0" fillId="0" borderId="17" xfId="0" applyBorder="1" applyProtection="1"/>
    <xf numFmtId="0" fontId="0" fillId="0" borderId="18" xfId="0" applyBorder="1" applyProtection="1"/>
    <xf numFmtId="4" fontId="1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Border="1" applyProtection="1"/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colors>
    <mruColors>
      <color rgb="FF007A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13</xdr:row>
      <xdr:rowOff>0</xdr:rowOff>
    </xdr:from>
    <xdr:to>
      <xdr:col>18</xdr:col>
      <xdr:colOff>0</xdr:colOff>
      <xdr:row>28</xdr:row>
      <xdr:rowOff>47624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10144125" y="3143250"/>
          <a:ext cx="4248150" cy="2714624"/>
        </a:xfrm>
        <a:prstGeom prst="rect">
          <a:avLst/>
        </a:prstGeom>
        <a:noFill/>
        <a:ln>
          <a:solidFill>
            <a:srgbClr val="007A8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11</xdr:col>
      <xdr:colOff>200923</xdr:colOff>
      <xdr:row>13</xdr:row>
      <xdr:rowOff>45584</xdr:rowOff>
    </xdr:from>
    <xdr:to>
      <xdr:col>17</xdr:col>
      <xdr:colOff>472186</xdr:colOff>
      <xdr:row>15</xdr:row>
      <xdr:rowOff>53522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325998" y="3188834"/>
          <a:ext cx="3928863" cy="3889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GB" sz="1800" b="1">
              <a:latin typeface="Calibri" pitchFamily="34" charset="0"/>
            </a:rPr>
            <a:t>HR Organiser</a:t>
          </a:r>
          <a:r>
            <a:rPr lang="en-GB" sz="1800" b="1" baseline="0">
              <a:latin typeface="Calibri" pitchFamily="34" charset="0"/>
            </a:rPr>
            <a:t> Terminology</a:t>
          </a:r>
          <a:endParaRPr lang="en-GB" sz="1800" b="1">
            <a:latin typeface="Calibri" pitchFamily="34" charset="0"/>
          </a:endParaRPr>
        </a:p>
      </xdr:txBody>
    </xdr:sp>
    <xdr:clientData/>
  </xdr:twoCellAnchor>
  <xdr:twoCellAnchor>
    <xdr:from>
      <xdr:col>11</xdr:col>
      <xdr:colOff>349541</xdr:colOff>
      <xdr:row>15</xdr:row>
      <xdr:rowOff>151946</xdr:rowOff>
    </xdr:from>
    <xdr:to>
      <xdr:col>17</xdr:col>
      <xdr:colOff>377282</xdr:colOff>
      <xdr:row>28</xdr:row>
      <xdr:rowOff>9525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474616" y="3676196"/>
          <a:ext cx="3685341" cy="21435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05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Entitlement</a:t>
          </a:r>
          <a:r>
            <a:rPr lang="en-GB" sz="105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- Total Annual Leave and Bank Holiday</a:t>
          </a:r>
          <a:r>
            <a:rPr lang="en-GB" sz="105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GB" sz="105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entitlement for the year.</a:t>
          </a:r>
          <a:r>
            <a:rPr lang="en-GB" sz="1050"/>
            <a:t> </a:t>
          </a:r>
        </a:p>
        <a:p>
          <a:endParaRPr lang="en-GB" sz="1050"/>
        </a:p>
        <a:p>
          <a:r>
            <a:rPr lang="en-GB" sz="105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Taken </a:t>
          </a:r>
          <a:r>
            <a:rPr lang="en-GB" sz="105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 Annual Leave, Bank Holidays and Closure Days</a:t>
          </a:r>
          <a:r>
            <a:rPr lang="en-GB" sz="105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GB" sz="105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which have already taken place.</a:t>
          </a:r>
          <a:r>
            <a:rPr lang="en-GB" sz="1050"/>
            <a:t> </a:t>
          </a:r>
        </a:p>
        <a:p>
          <a:endParaRPr lang="en-GB" sz="1050"/>
        </a:p>
        <a:p>
          <a:r>
            <a:rPr lang="en-GB" sz="105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Scheduled</a:t>
          </a:r>
          <a:r>
            <a:rPr lang="en-GB" sz="105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- Annual Leave, Bank Holidays and Closure Days</a:t>
          </a:r>
          <a:r>
            <a:rPr lang="en-GB" sz="1050"/>
            <a:t> </a:t>
          </a:r>
          <a:r>
            <a:rPr lang="en-GB" sz="105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scheduled for the future</a:t>
          </a:r>
          <a:r>
            <a:rPr lang="en-GB" sz="1050"/>
            <a:t> </a:t>
          </a:r>
        </a:p>
        <a:p>
          <a:endParaRPr lang="en-GB" sz="1050"/>
        </a:p>
        <a:p>
          <a:r>
            <a:rPr lang="en-GB" sz="105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Balance </a:t>
          </a:r>
          <a:r>
            <a:rPr lang="en-GB" sz="105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 Available annual leave you have to book</a:t>
          </a:r>
          <a:r>
            <a:rPr lang="en-GB" sz="1050"/>
            <a:t> </a:t>
          </a:r>
        </a:p>
      </xdr:txBody>
    </xdr:sp>
    <xdr:clientData/>
  </xdr:twoCellAnchor>
  <xdr:twoCellAnchor editAs="oneCell">
    <xdr:from>
      <xdr:col>7</xdr:col>
      <xdr:colOff>142876</xdr:colOff>
      <xdr:row>1</xdr:row>
      <xdr:rowOff>95250</xdr:rowOff>
    </xdr:from>
    <xdr:to>
      <xdr:col>8</xdr:col>
      <xdr:colOff>314326</xdr:colOff>
      <xdr:row>3</xdr:row>
      <xdr:rowOff>196556</xdr:rowOff>
    </xdr:to>
    <xdr:pic>
      <xdr:nvPicPr>
        <xdr:cNvPr id="2" name="Picture 1" descr="University of Essex logo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1" y="209550"/>
          <a:ext cx="1638300" cy="596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R44"/>
  <sheetViews>
    <sheetView showGridLines="0" showRowColHeaders="0" tabSelected="1" zoomScaleNormal="100" workbookViewId="0">
      <selection activeCell="F12" sqref="F12"/>
    </sheetView>
  </sheetViews>
  <sheetFormatPr defaultColWidth="9.109375" defaultRowHeight="14.4" x14ac:dyDescent="0.3"/>
  <cols>
    <col min="1" max="1" width="2.5546875" style="11" customWidth="1"/>
    <col min="2" max="2" width="5" style="11" customWidth="1"/>
    <col min="3" max="3" width="4.88671875" style="11" customWidth="1"/>
    <col min="4" max="4" width="22.109375" style="11" customWidth="1"/>
    <col min="5" max="5" width="22.6640625" style="11" customWidth="1"/>
    <col min="6" max="6" width="24" style="11" customWidth="1"/>
    <col min="7" max="8" width="22" style="11" customWidth="1"/>
    <col min="9" max="9" width="12.5546875" style="11" customWidth="1"/>
    <col min="10" max="10" width="7.44140625" style="11" customWidth="1"/>
    <col min="11" max="11" width="6.88671875" style="11" customWidth="1"/>
    <col min="12" max="16384" width="9.109375" style="11"/>
  </cols>
  <sheetData>
    <row r="1" spans="1:18" ht="9" customHeight="1" thickBot="1" x14ac:dyDescent="0.35">
      <c r="B1" s="12"/>
      <c r="C1" s="12"/>
      <c r="D1" s="12"/>
      <c r="E1" s="12"/>
      <c r="F1" s="12"/>
      <c r="G1" s="12"/>
      <c r="H1" s="12"/>
      <c r="I1" s="12"/>
      <c r="J1" s="12"/>
    </row>
    <row r="2" spans="1:18" ht="15" thickTop="1" x14ac:dyDescent="0.3">
      <c r="A2" s="13"/>
      <c r="B2" s="14"/>
      <c r="C2" s="15"/>
      <c r="D2" s="15"/>
      <c r="E2" s="15"/>
      <c r="F2" s="15"/>
      <c r="G2" s="15"/>
      <c r="H2" s="15"/>
      <c r="I2" s="15"/>
      <c r="J2" s="16"/>
      <c r="L2" s="14"/>
      <c r="M2" s="15"/>
      <c r="N2" s="15"/>
      <c r="O2" s="15"/>
      <c r="P2" s="15"/>
      <c r="Q2" s="15"/>
      <c r="R2" s="16"/>
    </row>
    <row r="3" spans="1:18" ht="23.4" x14ac:dyDescent="0.45">
      <c r="B3" s="17"/>
      <c r="C3" s="18"/>
      <c r="E3" s="18"/>
      <c r="F3" s="37" t="s">
        <v>52</v>
      </c>
      <c r="G3" s="18"/>
      <c r="H3" s="18"/>
      <c r="I3" s="18"/>
      <c r="J3" s="13"/>
      <c r="L3" s="17"/>
      <c r="M3" s="18"/>
      <c r="N3" s="18"/>
      <c r="O3" s="37" t="s">
        <v>0</v>
      </c>
      <c r="P3" s="18"/>
      <c r="Q3" s="18"/>
      <c r="R3" s="13"/>
    </row>
    <row r="4" spans="1:18" ht="18.75" customHeight="1" x14ac:dyDescent="0.45">
      <c r="B4" s="17"/>
      <c r="C4" s="18"/>
      <c r="E4" s="18"/>
      <c r="F4" s="37"/>
      <c r="G4" s="18"/>
      <c r="H4" s="18"/>
      <c r="I4" s="18"/>
      <c r="J4" s="13"/>
      <c r="L4" s="17"/>
      <c r="M4" s="18" t="s">
        <v>1</v>
      </c>
      <c r="N4" s="18"/>
      <c r="O4" s="18"/>
      <c r="P4" s="18"/>
      <c r="Q4" s="18"/>
      <c r="R4" s="13"/>
    </row>
    <row r="5" spans="1:18" x14ac:dyDescent="0.3">
      <c r="B5" s="17"/>
      <c r="C5" s="18"/>
      <c r="D5" s="54" t="s">
        <v>46</v>
      </c>
      <c r="E5" s="18"/>
      <c r="F5" s="18"/>
      <c r="G5" s="18"/>
      <c r="H5" s="18"/>
      <c r="I5" s="18"/>
      <c r="J5" s="13"/>
      <c r="L5" s="17"/>
      <c r="N5" s="18"/>
      <c r="O5" s="18"/>
      <c r="P5" s="18"/>
      <c r="Q5" s="18"/>
      <c r="R5" s="13"/>
    </row>
    <row r="6" spans="1:18" x14ac:dyDescent="0.3">
      <c r="B6" s="17"/>
      <c r="C6" s="18"/>
      <c r="D6" s="35" t="s">
        <v>2</v>
      </c>
      <c r="E6" s="30"/>
      <c r="F6" s="23"/>
      <c r="G6" s="18"/>
      <c r="H6" s="18"/>
      <c r="I6" s="18"/>
      <c r="J6" s="13"/>
      <c r="L6" s="19"/>
      <c r="M6" s="21" t="s">
        <v>3</v>
      </c>
      <c r="N6" s="34"/>
      <c r="O6" s="32" t="str">
        <f>IF(N6="","",N6*7.2)</f>
        <v/>
      </c>
      <c r="P6" s="32" t="str">
        <f>IF(N6="","",TRUNC(N6*7.2))</f>
        <v/>
      </c>
      <c r="Q6" s="32" t="str">
        <f>IF(N6="","",ROUND((N6*7.2-TRUNC(N6*7.2))*60,0.01))</f>
        <v/>
      </c>
      <c r="R6" s="20"/>
    </row>
    <row r="7" spans="1:18" x14ac:dyDescent="0.3">
      <c r="B7" s="17"/>
      <c r="D7" s="18" t="s">
        <v>50</v>
      </c>
      <c r="E7" s="18"/>
      <c r="F7" s="18"/>
      <c r="G7" s="18"/>
      <c r="H7" s="33"/>
      <c r="I7" s="18"/>
      <c r="J7" s="13"/>
      <c r="L7" s="17"/>
      <c r="M7" s="21" t="s">
        <v>4</v>
      </c>
      <c r="N7" s="32" t="str">
        <f>IF(O7="","",O7/7.2)</f>
        <v/>
      </c>
      <c r="O7" s="34"/>
      <c r="P7" s="32" t="str">
        <f>IF(N7="","",TRUNC(N7*7.2))</f>
        <v/>
      </c>
      <c r="Q7" s="32" t="str">
        <f>IF(N7="","",ROUND((N7*7.2-TRUNC(N7*7.2))*60,0.01))</f>
        <v/>
      </c>
      <c r="R7" s="13"/>
    </row>
    <row r="8" spans="1:18" x14ac:dyDescent="0.3">
      <c r="B8" s="17"/>
      <c r="C8" s="18"/>
      <c r="D8" s="18"/>
      <c r="E8" s="18"/>
      <c r="F8" s="18"/>
      <c r="G8" s="18"/>
      <c r="H8" s="23"/>
      <c r="I8" s="18"/>
      <c r="J8" s="13"/>
      <c r="L8" s="17"/>
      <c r="M8" s="22" t="s">
        <v>5</v>
      </c>
      <c r="N8" s="41" t="str">
        <f>IF(O8="","",O8/7.2)</f>
        <v/>
      </c>
      <c r="O8" s="32" t="str">
        <f>IF(P8&amp;Q8="","",P8+(Q8/60))</f>
        <v/>
      </c>
      <c r="P8" s="34"/>
      <c r="Q8" s="34"/>
      <c r="R8" s="13"/>
    </row>
    <row r="9" spans="1:18" x14ac:dyDescent="0.3">
      <c r="B9" s="17"/>
      <c r="C9" s="18"/>
      <c r="D9" s="35" t="s">
        <v>6</v>
      </c>
      <c r="E9" s="18"/>
      <c r="F9" s="23"/>
      <c r="G9" s="18"/>
      <c r="H9" s="18"/>
      <c r="I9" s="18"/>
      <c r="J9" s="13"/>
      <c r="L9" s="17"/>
      <c r="M9" s="18"/>
      <c r="N9" s="18"/>
      <c r="O9" s="18"/>
      <c r="P9" s="18"/>
      <c r="Q9" s="18"/>
      <c r="R9" s="13"/>
    </row>
    <row r="10" spans="1:18" x14ac:dyDescent="0.3">
      <c r="B10" s="17"/>
      <c r="D10" s="26" t="s">
        <v>7</v>
      </c>
      <c r="E10" s="18"/>
      <c r="F10" s="18"/>
      <c r="G10" s="18"/>
      <c r="H10" s="33"/>
      <c r="I10" s="18"/>
      <c r="J10" s="13"/>
      <c r="L10" s="17"/>
      <c r="M10" s="18"/>
      <c r="N10" s="18"/>
      <c r="O10" s="18"/>
      <c r="P10" s="18"/>
      <c r="Q10" s="18"/>
      <c r="R10" s="13"/>
    </row>
    <row r="11" spans="1:18" ht="15" thickBot="1" x14ac:dyDescent="0.35">
      <c r="B11" s="17"/>
      <c r="D11" s="26" t="s">
        <v>8</v>
      </c>
      <c r="E11" s="18"/>
      <c r="F11" s="18"/>
      <c r="G11" s="18"/>
      <c r="H11" s="38"/>
      <c r="I11" s="18"/>
      <c r="J11" s="13"/>
      <c r="L11" s="24"/>
      <c r="M11" s="12"/>
      <c r="N11" s="12"/>
      <c r="O11" s="12"/>
      <c r="P11" s="12"/>
      <c r="Q11" s="12"/>
      <c r="R11" s="25"/>
    </row>
    <row r="12" spans="1:18" ht="15" customHeight="1" thickTop="1" x14ac:dyDescent="0.3">
      <c r="B12" s="17"/>
      <c r="C12" s="18"/>
      <c r="D12" s="18"/>
      <c r="E12" s="18"/>
      <c r="F12" s="18"/>
      <c r="G12" s="18"/>
      <c r="H12" s="18"/>
      <c r="I12" s="18"/>
      <c r="J12" s="13"/>
    </row>
    <row r="13" spans="1:18" ht="15" customHeight="1" x14ac:dyDescent="0.3">
      <c r="B13" s="17"/>
      <c r="C13" s="18"/>
      <c r="D13" s="35" t="s">
        <v>9</v>
      </c>
      <c r="E13" s="18"/>
      <c r="F13" s="18"/>
      <c r="G13" s="18"/>
      <c r="H13" s="18"/>
      <c r="I13" s="18"/>
      <c r="J13" s="13"/>
    </row>
    <row r="14" spans="1:18" x14ac:dyDescent="0.3">
      <c r="B14" s="17"/>
      <c r="D14" s="26" t="s">
        <v>10</v>
      </c>
      <c r="E14" s="18"/>
      <c r="F14" s="18"/>
      <c r="H14" s="33"/>
      <c r="I14" s="18"/>
      <c r="J14" s="13"/>
    </row>
    <row r="15" spans="1:18" x14ac:dyDescent="0.3">
      <c r="B15" s="17"/>
      <c r="C15" s="18"/>
      <c r="D15" s="26" t="s">
        <v>11</v>
      </c>
      <c r="E15" s="18"/>
      <c r="F15" s="18"/>
      <c r="G15" s="18"/>
      <c r="H15" s="18"/>
      <c r="I15" s="18"/>
      <c r="J15" s="13"/>
    </row>
    <row r="16" spans="1:18" x14ac:dyDescent="0.3">
      <c r="B16" s="17"/>
      <c r="C16" s="18"/>
      <c r="D16" s="35"/>
      <c r="E16" s="18"/>
      <c r="F16" s="18"/>
      <c r="G16" s="18"/>
      <c r="H16" s="18"/>
      <c r="I16" s="18"/>
      <c r="J16" s="13"/>
    </row>
    <row r="17" spans="2:10" x14ac:dyDescent="0.3">
      <c r="B17" s="17"/>
      <c r="C17" s="18"/>
      <c r="D17" s="35" t="s">
        <v>12</v>
      </c>
      <c r="E17" s="18"/>
      <c r="F17" s="18"/>
      <c r="G17" s="18"/>
      <c r="H17" s="39" t="str">
        <f>IF(ISBLANK(H10),"",((((Data!B2*7.2)/52.143*Calculator!H10)/36*Calculator!H14)/365*Data!D5))</f>
        <v/>
      </c>
      <c r="I17" s="18"/>
      <c r="J17" s="13"/>
    </row>
    <row r="18" spans="2:10" x14ac:dyDescent="0.3">
      <c r="B18" s="17"/>
      <c r="C18" s="18"/>
      <c r="D18" s="35" t="s">
        <v>13</v>
      </c>
      <c r="E18" s="18"/>
      <c r="F18" s="18"/>
      <c r="G18" s="18"/>
      <c r="H18" s="39" t="str">
        <f>(IF(ISBLANK(H10),"",(((Data!C2*7.2)/52.143*H10)/36*H14)/365*Data!D5))</f>
        <v/>
      </c>
      <c r="I18" s="18"/>
      <c r="J18" s="13"/>
    </row>
    <row r="19" spans="2:10" x14ac:dyDescent="0.3">
      <c r="B19" s="17"/>
      <c r="C19" s="18"/>
      <c r="D19" s="35" t="s">
        <v>14</v>
      </c>
      <c r="E19" s="18"/>
      <c r="F19" s="18"/>
      <c r="G19" s="18"/>
      <c r="H19" s="39" t="str">
        <f>IF(ISBLANK(H10),"",(H17+H18))</f>
        <v/>
      </c>
      <c r="I19" s="18"/>
      <c r="J19" s="13"/>
    </row>
    <row r="20" spans="2:10" x14ac:dyDescent="0.3">
      <c r="B20" s="17"/>
      <c r="D20" s="42" t="s">
        <v>15</v>
      </c>
      <c r="E20" s="18"/>
      <c r="F20" s="18"/>
      <c r="G20" s="18"/>
      <c r="H20" s="39" t="str">
        <f>IF(ISBLANK(H10),"",(H19+H7))</f>
        <v/>
      </c>
      <c r="I20" s="18"/>
      <c r="J20" s="13"/>
    </row>
    <row r="21" spans="2:10" x14ac:dyDescent="0.3">
      <c r="B21" s="17"/>
      <c r="D21" s="42"/>
      <c r="E21" s="18"/>
      <c r="F21" s="18"/>
      <c r="G21" s="18"/>
      <c r="H21" s="53"/>
      <c r="I21" s="18"/>
      <c r="J21" s="13"/>
    </row>
    <row r="22" spans="2:10" x14ac:dyDescent="0.3">
      <c r="B22" s="17"/>
      <c r="C22" s="18"/>
      <c r="D22" s="44" t="s">
        <v>16</v>
      </c>
      <c r="E22" s="18"/>
      <c r="F22" s="18"/>
      <c r="G22" s="18"/>
      <c r="H22" s="18"/>
      <c r="I22" s="18"/>
      <c r="J22" s="13"/>
    </row>
    <row r="23" spans="2:10" x14ac:dyDescent="0.3">
      <c r="B23" s="17"/>
      <c r="C23" s="18"/>
      <c r="D23" s="18" t="s">
        <v>17</v>
      </c>
      <c r="E23" s="18"/>
      <c r="F23" s="18"/>
      <c r="G23" s="18"/>
      <c r="H23" s="18"/>
      <c r="I23" s="18"/>
      <c r="J23" s="13"/>
    </row>
    <row r="24" spans="2:10" x14ac:dyDescent="0.3">
      <c r="B24" s="17"/>
      <c r="C24" s="18"/>
      <c r="D24" s="18" t="s">
        <v>18</v>
      </c>
      <c r="E24" s="18"/>
      <c r="F24" s="18"/>
      <c r="G24" s="18"/>
      <c r="H24" s="18"/>
      <c r="I24" s="18"/>
      <c r="J24" s="13"/>
    </row>
    <row r="25" spans="2:10" x14ac:dyDescent="0.3">
      <c r="B25" s="17"/>
      <c r="C25" s="18"/>
      <c r="D25" s="18"/>
      <c r="E25" s="18"/>
      <c r="F25" s="18"/>
      <c r="G25" s="18"/>
      <c r="H25" s="18"/>
      <c r="I25" s="18"/>
      <c r="J25" s="13"/>
    </row>
    <row r="26" spans="2:10" x14ac:dyDescent="0.3">
      <c r="B26" s="17"/>
      <c r="C26" s="18"/>
      <c r="D26" s="27" t="s">
        <v>19</v>
      </c>
      <c r="E26" s="27" t="s">
        <v>20</v>
      </c>
      <c r="F26" s="27" t="s">
        <v>21</v>
      </c>
      <c r="G26" s="27" t="s">
        <v>22</v>
      </c>
      <c r="H26" s="27" t="s">
        <v>23</v>
      </c>
      <c r="J26" s="13"/>
    </row>
    <row r="27" spans="2:10" x14ac:dyDescent="0.3">
      <c r="B27" s="17"/>
      <c r="C27" s="18"/>
      <c r="D27" s="28">
        <f>Data!A8</f>
        <v>45166</v>
      </c>
      <c r="E27" s="29">
        <f>Data!B8</f>
        <v>45166</v>
      </c>
      <c r="F27" s="1" t="str">
        <f>Data!E8</f>
        <v>Summer</v>
      </c>
      <c r="G27" s="1" t="str">
        <f>Data!F8</f>
        <v>Bank Holiday</v>
      </c>
      <c r="H27" s="40"/>
      <c r="I27" s="36" t="str">
        <f>IF(D27&gt;Data!$B$5,"After leave date",(IF(Calculator!D27&lt;Data!$A$5,"Before start date","")))</f>
        <v/>
      </c>
      <c r="J27" s="13"/>
    </row>
    <row r="28" spans="2:10" x14ac:dyDescent="0.3">
      <c r="B28" s="17"/>
      <c r="C28" s="18"/>
      <c r="D28" s="28">
        <f>Data!A9</f>
        <v>45285</v>
      </c>
      <c r="E28" s="29">
        <f>Data!B9</f>
        <v>45285</v>
      </c>
      <c r="F28" s="1" t="str">
        <f>Data!E9</f>
        <v>Christmas Day</v>
      </c>
      <c r="G28" s="1" t="str">
        <f>Data!F9</f>
        <v>Bank Holiday</v>
      </c>
      <c r="H28" s="40"/>
      <c r="I28" s="36" t="str">
        <f>IF(D28&gt;Data!$B$5,"After leave date",(IF(Calculator!D28&lt;Data!$A$5,"Before start date","")))</f>
        <v/>
      </c>
      <c r="J28" s="13"/>
    </row>
    <row r="29" spans="2:10" x14ac:dyDescent="0.3">
      <c r="B29" s="17"/>
      <c r="C29" s="18"/>
      <c r="D29" s="28">
        <f>Data!A10</f>
        <v>45286</v>
      </c>
      <c r="E29" s="29">
        <f>Data!B10</f>
        <v>45286</v>
      </c>
      <c r="F29" s="1" t="str">
        <f>Data!E10</f>
        <v>Boxing Day</v>
      </c>
      <c r="G29" s="1" t="str">
        <f>Data!F10</f>
        <v>Bank Holiday</v>
      </c>
      <c r="H29" s="40"/>
      <c r="I29" s="36" t="str">
        <f>IF(D29&gt;Data!$B$5,"After leave date",(IF(Calculator!D29&lt;Data!$A$5,"Before start date","")))</f>
        <v/>
      </c>
      <c r="J29" s="13"/>
    </row>
    <row r="30" spans="2:10" x14ac:dyDescent="0.3">
      <c r="B30" s="17"/>
      <c r="C30" s="18"/>
      <c r="D30" s="28">
        <f>Data!A11</f>
        <v>45287</v>
      </c>
      <c r="E30" s="29">
        <f>Data!B11</f>
        <v>45287</v>
      </c>
      <c r="F30" s="1" t="str">
        <f>Data!E11</f>
        <v>University Closure</v>
      </c>
      <c r="G30" s="1" t="str">
        <f>Data!F11</f>
        <v>Closure Day</v>
      </c>
      <c r="H30" s="40"/>
      <c r="I30" s="36" t="str">
        <f>IF(D30&gt;Data!$B$5,"After leave date",(IF(Calculator!D30&lt;Data!$A$5,"Before start date","")))</f>
        <v/>
      </c>
      <c r="J30" s="13"/>
    </row>
    <row r="31" spans="2:10" x14ac:dyDescent="0.3">
      <c r="B31" s="17"/>
      <c r="C31" s="18"/>
      <c r="D31" s="28">
        <f>Data!A12</f>
        <v>45288</v>
      </c>
      <c r="E31" s="29">
        <f>Data!B12</f>
        <v>45288</v>
      </c>
      <c r="F31" s="1" t="str">
        <f>Data!E12</f>
        <v>University Closure</v>
      </c>
      <c r="G31" s="1" t="str">
        <f>Data!F12</f>
        <v>Closure Day</v>
      </c>
      <c r="H31" s="40"/>
      <c r="I31" s="36" t="str">
        <f>IF(D31&gt;Data!$B$5,"After leave date",(IF(Calculator!D31&lt;Data!$A$5,"Before start date","")))</f>
        <v/>
      </c>
      <c r="J31" s="13"/>
    </row>
    <row r="32" spans="2:10" x14ac:dyDescent="0.3">
      <c r="B32" s="17"/>
      <c r="C32" s="18"/>
      <c r="D32" s="28">
        <f>Data!A13</f>
        <v>45289</v>
      </c>
      <c r="E32" s="29">
        <f>Data!B13</f>
        <v>45289</v>
      </c>
      <c r="F32" s="1" t="str">
        <f>Data!E13</f>
        <v>University Closure</v>
      </c>
      <c r="G32" s="1" t="str">
        <f>Data!F13</f>
        <v>Closure Day</v>
      </c>
      <c r="H32" s="40"/>
      <c r="I32" s="36" t="str">
        <f>IF(D32&gt;Data!$B$5,"After leave date",(IF(Calculator!D32&lt;Data!$A$5,"Before start date","")))</f>
        <v/>
      </c>
      <c r="J32" s="13"/>
    </row>
    <row r="33" spans="2:10" x14ac:dyDescent="0.3">
      <c r="B33" s="17"/>
      <c r="C33" s="18"/>
      <c r="D33" s="28">
        <f>Data!A14</f>
        <v>45292</v>
      </c>
      <c r="E33" s="29">
        <f>Data!B14</f>
        <v>45292</v>
      </c>
      <c r="F33" s="1" t="str">
        <f>Data!E14</f>
        <v>New Year's Day</v>
      </c>
      <c r="G33" s="1" t="str">
        <f>Data!F14</f>
        <v>Bank Holiday</v>
      </c>
      <c r="H33" s="40"/>
      <c r="I33" s="36" t="str">
        <f>IF(D33&gt;Data!$B$5,"After leave date",(IF(Calculator!D33&lt;Data!$A$5,"Before start date","")))</f>
        <v/>
      </c>
      <c r="J33" s="13"/>
    </row>
    <row r="34" spans="2:10" x14ac:dyDescent="0.3">
      <c r="B34" s="17"/>
      <c r="C34" s="18"/>
      <c r="D34" s="28">
        <f>Data!A15</f>
        <v>45380</v>
      </c>
      <c r="E34" s="29">
        <f>Data!B15</f>
        <v>45380</v>
      </c>
      <c r="F34" s="1" t="str">
        <f>Data!E15</f>
        <v>Good Friday</v>
      </c>
      <c r="G34" s="1" t="str">
        <f>Data!F15</f>
        <v>Bank Holiday</v>
      </c>
      <c r="H34" s="40"/>
      <c r="I34" s="36" t="str">
        <f>IF(D34&gt;Data!$B$5,"After leave date",(IF(Calculator!D34&lt;Data!$A$5,"Before start date","")))</f>
        <v/>
      </c>
      <c r="J34" s="13"/>
    </row>
    <row r="35" spans="2:10" x14ac:dyDescent="0.3">
      <c r="B35" s="17"/>
      <c r="C35" s="18"/>
      <c r="D35" s="28">
        <f>Data!A16</f>
        <v>45383</v>
      </c>
      <c r="E35" s="29">
        <f>Data!B16</f>
        <v>45383</v>
      </c>
      <c r="F35" s="1" t="str">
        <f>Data!E16</f>
        <v>Easter Monday</v>
      </c>
      <c r="G35" s="1" t="str">
        <f>Data!F16</f>
        <v>Bank Holiday</v>
      </c>
      <c r="H35" s="40"/>
      <c r="I35" s="36" t="str">
        <f>IF(D35&gt;Data!$B$5,"After leave date",(IF(Calculator!D35&lt;Data!$A$5,"Before start date","")))</f>
        <v/>
      </c>
      <c r="J35" s="13"/>
    </row>
    <row r="36" spans="2:10" x14ac:dyDescent="0.3">
      <c r="B36" s="17"/>
      <c r="C36" s="18"/>
      <c r="D36" s="28">
        <f>Data!A17</f>
        <v>45418</v>
      </c>
      <c r="E36" s="29">
        <f>Data!B17</f>
        <v>45418</v>
      </c>
      <c r="F36" s="1" t="str">
        <f>Data!E17</f>
        <v>Early May Bank Holiday</v>
      </c>
      <c r="G36" s="1" t="str">
        <f>Data!F17</f>
        <v>Bank Holiday</v>
      </c>
      <c r="H36" s="40"/>
      <c r="I36" s="36" t="str">
        <f>IF(D36&gt;Data!$B$5,"After leave date",(IF(Calculator!D36&lt;Data!$A$5,"Before start date","")))</f>
        <v/>
      </c>
      <c r="J36" s="13"/>
    </row>
    <row r="37" spans="2:10" x14ac:dyDescent="0.3">
      <c r="B37" s="17"/>
      <c r="C37" s="18"/>
      <c r="D37" s="28">
        <f>Data!A18</f>
        <v>45439</v>
      </c>
      <c r="E37" s="29">
        <f>Data!B18</f>
        <v>45439</v>
      </c>
      <c r="F37" s="1" t="str">
        <f>Data!E18</f>
        <v>Spring Bank Holiday</v>
      </c>
      <c r="G37" s="1" t="str">
        <f>Data!F18</f>
        <v>Bank Holiday</v>
      </c>
      <c r="H37" s="40"/>
      <c r="I37" s="36" t="str">
        <f>IF(D37&gt;Data!$B$5,"After leave date",(IF(Calculator!D37&lt;Data!$A$5,"Before start date","")))</f>
        <v/>
      </c>
      <c r="J37" s="13"/>
    </row>
    <row r="38" spans="2:10" x14ac:dyDescent="0.3">
      <c r="B38" s="17"/>
      <c r="C38" s="18"/>
      <c r="D38" s="18"/>
      <c r="G38" s="21" t="s">
        <v>24</v>
      </c>
      <c r="H38" s="32" t="str">
        <f>IF(ISBLANK(H10),"",(SUM(H27:H37)))</f>
        <v/>
      </c>
      <c r="I38" s="18"/>
      <c r="J38" s="13"/>
    </row>
    <row r="39" spans="2:10" ht="15" thickBot="1" x14ac:dyDescent="0.35">
      <c r="B39" s="17"/>
      <c r="C39" s="18"/>
      <c r="D39" s="18"/>
      <c r="G39" s="21"/>
      <c r="H39" s="31"/>
      <c r="I39" s="18"/>
      <c r="J39" s="13"/>
    </row>
    <row r="40" spans="2:10" x14ac:dyDescent="0.3">
      <c r="B40" s="17"/>
      <c r="C40" s="45"/>
      <c r="D40" s="46"/>
      <c r="E40" s="46"/>
      <c r="F40" s="46"/>
      <c r="G40" s="46"/>
      <c r="H40" s="46"/>
      <c r="I40" s="47"/>
      <c r="J40" s="13"/>
    </row>
    <row r="41" spans="2:10" x14ac:dyDescent="0.3">
      <c r="B41" s="17"/>
      <c r="C41" s="48"/>
      <c r="D41" s="43" t="s">
        <v>25</v>
      </c>
      <c r="E41" s="18"/>
      <c r="F41" s="18"/>
      <c r="G41" s="18"/>
      <c r="H41" s="39" t="str">
        <f>IF(ISBLANK(H10),"",(SUM(H20-H38)))</f>
        <v/>
      </c>
      <c r="I41" s="49"/>
      <c r="J41" s="13"/>
    </row>
    <row r="42" spans="2:10" ht="15" thickBot="1" x14ac:dyDescent="0.35">
      <c r="B42" s="17"/>
      <c r="C42" s="50"/>
      <c r="D42" s="51"/>
      <c r="E42" s="51"/>
      <c r="F42" s="51"/>
      <c r="G42" s="51"/>
      <c r="H42" s="51"/>
      <c r="I42" s="52"/>
      <c r="J42" s="13"/>
    </row>
    <row r="43" spans="2:10" ht="15" thickBot="1" x14ac:dyDescent="0.35">
      <c r="B43" s="24"/>
      <c r="C43" s="12"/>
      <c r="D43" s="12"/>
      <c r="E43" s="12"/>
      <c r="F43" s="12"/>
      <c r="G43" s="12"/>
      <c r="H43" s="12"/>
      <c r="I43" s="12"/>
      <c r="J43" s="25"/>
    </row>
    <row r="44" spans="2:10" ht="15" thickTop="1" x14ac:dyDescent="0.3"/>
  </sheetData>
  <sheetProtection algorithmName="SHA-512" hashValue="LxNzwjiHSptroomTAc+2HAViG1gxde7vaiO7DJQwDUyx53G1oVw9JGRWPVfQ6SqgnfZJNdaq0ww2sy9k8W/K7A==" saltValue="04H6vyrx3xoLTbBuvZhsBA==" spinCount="100000" sheet="1" objects="1" scenarios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8"/>
  <sheetViews>
    <sheetView showGridLines="0" workbookViewId="0">
      <selection activeCell="C23" sqref="C23"/>
    </sheetView>
  </sheetViews>
  <sheetFormatPr defaultRowHeight="14.4" x14ac:dyDescent="0.3"/>
  <cols>
    <col min="1" max="1" width="30.5546875" bestFit="1" customWidth="1"/>
    <col min="2" max="2" width="12.88671875" bestFit="1" customWidth="1"/>
    <col min="3" max="3" width="30.44140625" bestFit="1" customWidth="1"/>
    <col min="4" max="4" width="15.6640625" bestFit="1" customWidth="1"/>
    <col min="5" max="5" width="22" bestFit="1" customWidth="1"/>
    <col min="6" max="6" width="14.88671875" bestFit="1" customWidth="1"/>
    <col min="7" max="7" width="9.88671875" bestFit="1" customWidth="1"/>
    <col min="8" max="8" width="17.5546875" bestFit="1" customWidth="1"/>
    <col min="9" max="9" width="16.88671875" bestFit="1" customWidth="1"/>
    <col min="10" max="12" width="11.44140625" bestFit="1" customWidth="1"/>
    <col min="13" max="15" width="12.44140625" bestFit="1" customWidth="1"/>
  </cols>
  <sheetData>
    <row r="1" spans="1:9" s="10" customFormat="1" x14ac:dyDescent="0.3">
      <c r="A1" s="9"/>
      <c r="B1" s="9" t="s">
        <v>26</v>
      </c>
      <c r="C1" s="9" t="s">
        <v>27</v>
      </c>
      <c r="D1" s="9" t="s">
        <v>28</v>
      </c>
    </row>
    <row r="2" spans="1:9" x14ac:dyDescent="0.3">
      <c r="A2" s="2" t="s">
        <v>29</v>
      </c>
      <c r="B2" s="2">
        <v>28</v>
      </c>
      <c r="C2" s="2">
        <v>11</v>
      </c>
      <c r="D2" s="2">
        <f t="shared" ref="D2" si="0">B2+C2</f>
        <v>39</v>
      </c>
      <c r="F2">
        <f>IF(ISBLANK(Calculator!G14),36)</f>
        <v>36</v>
      </c>
    </row>
    <row r="4" spans="1:9" s="10" customFormat="1" x14ac:dyDescent="0.3">
      <c r="A4" s="9" t="s">
        <v>30</v>
      </c>
      <c r="B4" s="9" t="s">
        <v>31</v>
      </c>
      <c r="C4" s="9" t="s">
        <v>32</v>
      </c>
      <c r="D4" s="9" t="s">
        <v>33</v>
      </c>
    </row>
    <row r="5" spans="1:9" x14ac:dyDescent="0.3">
      <c r="A5" s="3">
        <v>45139</v>
      </c>
      <c r="B5" s="3">
        <v>45504</v>
      </c>
      <c r="C5" s="4">
        <f>DATEDIF(A5,B5,"D")+1</f>
        <v>366</v>
      </c>
      <c r="D5" s="4">
        <f>IF(C5&gt;365,365,C5)</f>
        <v>365</v>
      </c>
    </row>
    <row r="7" spans="1:9" x14ac:dyDescent="0.3">
      <c r="A7" s="5" t="s">
        <v>19</v>
      </c>
      <c r="B7" s="5" t="s">
        <v>20</v>
      </c>
      <c r="C7" s="5" t="s">
        <v>34</v>
      </c>
      <c r="D7" s="5" t="s">
        <v>35</v>
      </c>
      <c r="E7" s="5" t="s">
        <v>21</v>
      </c>
      <c r="F7" s="5" t="s">
        <v>22</v>
      </c>
      <c r="G7" s="5" t="s">
        <v>36</v>
      </c>
      <c r="H7" s="5" t="s">
        <v>37</v>
      </c>
      <c r="I7" s="5" t="s">
        <v>38</v>
      </c>
    </row>
    <row r="8" spans="1:9" x14ac:dyDescent="0.3">
      <c r="A8" s="7">
        <v>45166</v>
      </c>
      <c r="B8" s="8">
        <f>A8</f>
        <v>45166</v>
      </c>
      <c r="C8" s="6">
        <f>WEEKDAY(B8,2)</f>
        <v>1</v>
      </c>
      <c r="D8" s="6"/>
      <c r="E8" s="6" t="s">
        <v>42</v>
      </c>
      <c r="F8" s="6" t="s">
        <v>40</v>
      </c>
      <c r="G8" s="2" t="b">
        <f>AND(A8&gt;=$A$5,A8&lt;=$B$5)</f>
        <v>1</v>
      </c>
      <c r="H8" s="2" t="str">
        <f>IF(G8=TRUE,"1","0")</f>
        <v>1</v>
      </c>
      <c r="I8" s="2"/>
    </row>
    <row r="9" spans="1:9" x14ac:dyDescent="0.3">
      <c r="A9" s="7">
        <v>45285</v>
      </c>
      <c r="B9" s="8">
        <f t="shared" ref="B9:B18" si="1">A9</f>
        <v>45285</v>
      </c>
      <c r="C9" s="6">
        <f t="shared" ref="C9:C18" si="2">WEEKDAY(B9,2)</f>
        <v>1</v>
      </c>
      <c r="D9" s="6"/>
      <c r="E9" s="6" t="s">
        <v>51</v>
      </c>
      <c r="F9" s="6" t="s">
        <v>40</v>
      </c>
      <c r="G9" s="2" t="b">
        <f t="shared" ref="G9:G18" si="3">AND(A9&gt;=$A$5,A9&lt;=$B$5)</f>
        <v>1</v>
      </c>
      <c r="H9" s="2" t="str">
        <f t="shared" ref="H9:H18" si="4">IF(G9=TRUE,"1","0")</f>
        <v>1</v>
      </c>
      <c r="I9" s="2"/>
    </row>
    <row r="10" spans="1:9" x14ac:dyDescent="0.3">
      <c r="A10" s="7">
        <v>45286</v>
      </c>
      <c r="B10" s="8">
        <f t="shared" si="1"/>
        <v>45286</v>
      </c>
      <c r="C10" s="6">
        <f t="shared" si="2"/>
        <v>2</v>
      </c>
      <c r="D10" s="6"/>
      <c r="E10" s="6" t="s">
        <v>47</v>
      </c>
      <c r="F10" s="6" t="s">
        <v>40</v>
      </c>
      <c r="G10" s="2" t="b">
        <f t="shared" si="3"/>
        <v>1</v>
      </c>
      <c r="H10" s="2" t="str">
        <f t="shared" si="4"/>
        <v>1</v>
      </c>
      <c r="I10" s="2"/>
    </row>
    <row r="11" spans="1:9" x14ac:dyDescent="0.3">
      <c r="A11" s="7">
        <v>45287</v>
      </c>
      <c r="B11" s="8">
        <f t="shared" si="1"/>
        <v>45287</v>
      </c>
      <c r="C11" s="6">
        <f t="shared" si="2"/>
        <v>3</v>
      </c>
      <c r="D11" s="6"/>
      <c r="E11" s="6" t="s">
        <v>43</v>
      </c>
      <c r="F11" s="6" t="s">
        <v>44</v>
      </c>
      <c r="G11" s="2" t="b">
        <f t="shared" si="3"/>
        <v>1</v>
      </c>
      <c r="H11" s="2" t="str">
        <f t="shared" si="4"/>
        <v>1</v>
      </c>
      <c r="I11" s="2"/>
    </row>
    <row r="12" spans="1:9" x14ac:dyDescent="0.3">
      <c r="A12" s="7">
        <v>45288</v>
      </c>
      <c r="B12" s="8">
        <f t="shared" si="1"/>
        <v>45288</v>
      </c>
      <c r="C12" s="6">
        <f t="shared" si="2"/>
        <v>4</v>
      </c>
      <c r="D12" s="6"/>
      <c r="E12" s="6" t="s">
        <v>43</v>
      </c>
      <c r="F12" s="6" t="s">
        <v>44</v>
      </c>
      <c r="G12" s="2" t="b">
        <f t="shared" si="3"/>
        <v>1</v>
      </c>
      <c r="H12" s="2" t="str">
        <f t="shared" si="4"/>
        <v>1</v>
      </c>
      <c r="I12" s="2"/>
    </row>
    <row r="13" spans="1:9" x14ac:dyDescent="0.3">
      <c r="A13" s="7">
        <v>45289</v>
      </c>
      <c r="B13" s="8">
        <f t="shared" si="1"/>
        <v>45289</v>
      </c>
      <c r="C13" s="6">
        <f t="shared" si="2"/>
        <v>5</v>
      </c>
      <c r="D13" s="6"/>
      <c r="E13" s="6" t="s">
        <v>43</v>
      </c>
      <c r="F13" s="6" t="s">
        <v>44</v>
      </c>
      <c r="G13" s="2" t="b">
        <f t="shared" si="3"/>
        <v>1</v>
      </c>
      <c r="H13" s="2" t="str">
        <f t="shared" si="4"/>
        <v>1</v>
      </c>
      <c r="I13" s="2"/>
    </row>
    <row r="14" spans="1:9" x14ac:dyDescent="0.3">
      <c r="A14" s="7">
        <v>45292</v>
      </c>
      <c r="B14" s="8">
        <f t="shared" si="1"/>
        <v>45292</v>
      </c>
      <c r="C14" s="6">
        <f t="shared" si="2"/>
        <v>1</v>
      </c>
      <c r="D14" s="6"/>
      <c r="E14" s="6" t="s">
        <v>45</v>
      </c>
      <c r="F14" s="6" t="s">
        <v>40</v>
      </c>
      <c r="G14" s="2" t="b">
        <f t="shared" si="3"/>
        <v>1</v>
      </c>
      <c r="H14" s="2" t="str">
        <f t="shared" si="4"/>
        <v>1</v>
      </c>
      <c r="I14" s="2"/>
    </row>
    <row r="15" spans="1:9" x14ac:dyDescent="0.3">
      <c r="A15" s="7">
        <v>45380</v>
      </c>
      <c r="B15" s="8">
        <f t="shared" si="1"/>
        <v>45380</v>
      </c>
      <c r="C15" s="6">
        <f t="shared" si="2"/>
        <v>5</v>
      </c>
      <c r="D15" s="6"/>
      <c r="E15" s="6" t="s">
        <v>39</v>
      </c>
      <c r="F15" s="6" t="s">
        <v>40</v>
      </c>
      <c r="G15" s="2" t="b">
        <f t="shared" si="3"/>
        <v>1</v>
      </c>
      <c r="H15" s="2" t="str">
        <f t="shared" si="4"/>
        <v>1</v>
      </c>
      <c r="I15" s="2"/>
    </row>
    <row r="16" spans="1:9" x14ac:dyDescent="0.3">
      <c r="A16" s="7">
        <v>45383</v>
      </c>
      <c r="B16" s="8">
        <f t="shared" si="1"/>
        <v>45383</v>
      </c>
      <c r="C16" s="6">
        <f t="shared" si="2"/>
        <v>1</v>
      </c>
      <c r="D16" s="6"/>
      <c r="E16" s="6" t="s">
        <v>41</v>
      </c>
      <c r="F16" s="6" t="s">
        <v>40</v>
      </c>
      <c r="G16" s="2" t="b">
        <f t="shared" si="3"/>
        <v>1</v>
      </c>
      <c r="H16" s="2" t="str">
        <f t="shared" si="4"/>
        <v>1</v>
      </c>
      <c r="I16" s="2"/>
    </row>
    <row r="17" spans="1:9" x14ac:dyDescent="0.3">
      <c r="A17" s="7">
        <v>45418</v>
      </c>
      <c r="B17" s="8">
        <f t="shared" si="1"/>
        <v>45418</v>
      </c>
      <c r="C17" s="6">
        <f t="shared" si="2"/>
        <v>1</v>
      </c>
      <c r="D17" s="6"/>
      <c r="E17" s="6" t="s">
        <v>48</v>
      </c>
      <c r="F17" s="6" t="s">
        <v>40</v>
      </c>
      <c r="G17" s="2" t="b">
        <f t="shared" si="3"/>
        <v>1</v>
      </c>
      <c r="H17" s="2" t="str">
        <f t="shared" si="4"/>
        <v>1</v>
      </c>
      <c r="I17" s="2"/>
    </row>
    <row r="18" spans="1:9" x14ac:dyDescent="0.3">
      <c r="A18" s="7">
        <v>45439</v>
      </c>
      <c r="B18" s="8">
        <f t="shared" si="1"/>
        <v>45439</v>
      </c>
      <c r="C18" s="6">
        <f t="shared" si="2"/>
        <v>1</v>
      </c>
      <c r="D18" s="6"/>
      <c r="E18" s="6" t="s">
        <v>49</v>
      </c>
      <c r="F18" s="6" t="s">
        <v>40</v>
      </c>
      <c r="G18" s="2" t="b">
        <f t="shared" si="3"/>
        <v>1</v>
      </c>
      <c r="H18" s="2" t="str">
        <f t="shared" si="4"/>
        <v>1</v>
      </c>
      <c r="I18" s="2"/>
    </row>
  </sheetData>
  <sheetProtection algorithmName="SHA-512" hashValue="Ln0f0REGt2dqzc96gZ1AYxbyBiw5BPTfReRh27sSN2YacYbR7VVJ0LJ8/VBTLKIV8vI/6WwTigFvYgXFzxvS5w==" saltValue="o2sys4svxyi8C+mbjyvEcw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Calculator</vt:lpstr>
      <vt:lpstr>Data</vt:lpstr>
      <vt:lpstr>Grade</vt:lpstr>
      <vt:lpstr>Grades</vt:lpstr>
    </vt:vector>
  </TitlesOfParts>
  <Manager/>
  <Company>University of Essex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Fidgett, Carly J</dc:creator>
  <cp:keywords/>
  <dc:description/>
  <cp:lastModifiedBy>Wright, Madelyn A</cp:lastModifiedBy>
  <cp:revision/>
  <dcterms:created xsi:type="dcterms:W3CDTF">2015-05-29T12:02:28Z</dcterms:created>
  <dcterms:modified xsi:type="dcterms:W3CDTF">2023-07-03T12:16:19Z</dcterms:modified>
  <cp:category/>
  <cp:contentStatus/>
</cp:coreProperties>
</file>