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pi.box.com/wopi/files/2108241399737/WOPIServiceId_TP_BOX_2/WOPIUserId_-/"/>
    </mc:Choice>
  </mc:AlternateContent>
  <xr:revisionPtr revIDLastSave="12" documentId="13_ncr:1_{C1FF266E-4FCE-4A2A-BEFC-A0874D7328D4}" xr6:coauthVersionLast="47" xr6:coauthVersionMax="47" xr10:uidLastSave="{DAC1D17A-B12C-4087-B3F3-EBC30BBDC9A9}"/>
  <workbookProtection workbookAlgorithmName="SHA-512" workbookHashValue="W7LkVcbXKf/XX9gyX/b3teqn6UvbN4Zr8wNCO/T/cwSWYehXBRqIlW61NN/FPpvqb/IGFyEL0iSBQtRu7guFEQ==" workbookSaltValue="O5BrDLlE6xb7dVGUPb2I8w==" workbookSpinCount="100000" lockStructure="1"/>
  <bookViews>
    <workbookView xWindow="28680" yWindow="-3180" windowWidth="29040" windowHeight="15720" xr2:uid="{00000000-000D-0000-FFFF-FFFF00000000}"/>
  </bookViews>
  <sheets>
    <sheet name="Calculator" sheetId="1" r:id="rId1"/>
    <sheet name="Data" sheetId="2" state="hidden" r:id="rId2"/>
  </sheets>
  <definedNames>
    <definedName name="Grade">Data!$A$2:$A$4</definedName>
    <definedName name="Grades">Data!$A$2:$A$4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G28" i="1"/>
  <c r="B7" i="2"/>
  <c r="A7" i="2"/>
  <c r="B14" i="2"/>
  <c r="C14" i="2" s="1"/>
  <c r="C40" i="1"/>
  <c r="E40" i="1"/>
  <c r="F40" i="1"/>
  <c r="B11" i="2"/>
  <c r="C11" i="2" s="1"/>
  <c r="G14" i="2" l="1"/>
  <c r="H14" i="2" s="1"/>
  <c r="I14" i="2" s="1"/>
  <c r="D40" i="1"/>
  <c r="G11" i="2"/>
  <c r="H11" i="2" s="1"/>
  <c r="I11" i="2" s="1"/>
  <c r="D20" i="1"/>
  <c r="D21" i="1"/>
  <c r="F3" i="2" l="1"/>
  <c r="D11" i="1" l="1"/>
  <c r="D4" i="2" l="1"/>
  <c r="D3" i="2"/>
  <c r="D2" i="2"/>
  <c r="B21" i="2" l="1"/>
  <c r="C21" i="2" s="1"/>
  <c r="B20" i="2"/>
  <c r="C20" i="2" s="1"/>
  <c r="B19" i="2"/>
  <c r="C19" i="2" s="1"/>
  <c r="B18" i="2"/>
  <c r="C18" i="2" s="1"/>
  <c r="B17" i="2"/>
  <c r="C17" i="2" s="1"/>
  <c r="B16" i="2"/>
  <c r="C16" i="2" s="1"/>
  <c r="B15" i="2"/>
  <c r="C15" i="2" s="1"/>
  <c r="B13" i="2"/>
  <c r="C13" i="2" s="1"/>
  <c r="B12" i="2"/>
  <c r="C12" i="2" s="1"/>
  <c r="B10" i="2"/>
  <c r="C10" i="2" s="1"/>
  <c r="G13" i="2" l="1"/>
  <c r="H13" i="2" s="1"/>
  <c r="G21" i="2"/>
  <c r="H21" i="2" s="1"/>
  <c r="G12" i="2"/>
  <c r="H12" i="2" s="1"/>
  <c r="G15" i="2"/>
  <c r="H15" i="2" s="1"/>
  <c r="G10" i="2"/>
  <c r="H10" i="2" s="1"/>
  <c r="G16" i="2"/>
  <c r="H16" i="2" s="1"/>
  <c r="C7" i="2"/>
  <c r="D7" i="2" s="1"/>
  <c r="F32" i="1" s="1"/>
  <c r="G17" i="2"/>
  <c r="H17" i="2" s="1"/>
  <c r="G18" i="2"/>
  <c r="H18" i="2" s="1"/>
  <c r="G19" i="2"/>
  <c r="H19" i="2" s="1"/>
  <c r="G20" i="2"/>
  <c r="H20" i="2" s="1"/>
  <c r="C50" i="1"/>
  <c r="F41" i="1"/>
  <c r="F42" i="1"/>
  <c r="F43" i="1"/>
  <c r="F44" i="1"/>
  <c r="F45" i="1"/>
  <c r="F46" i="1"/>
  <c r="F47" i="1"/>
  <c r="F48" i="1"/>
  <c r="F49" i="1"/>
  <c r="F50" i="1"/>
  <c r="E41" i="1"/>
  <c r="E42" i="1"/>
  <c r="E43" i="1"/>
  <c r="E44" i="1"/>
  <c r="E45" i="1"/>
  <c r="E46" i="1"/>
  <c r="E47" i="1"/>
  <c r="E48" i="1"/>
  <c r="E49" i="1"/>
  <c r="E50" i="1"/>
  <c r="C41" i="1"/>
  <c r="C42" i="1"/>
  <c r="C43" i="1"/>
  <c r="C44" i="1"/>
  <c r="C45" i="1"/>
  <c r="C46" i="1"/>
  <c r="C47" i="1"/>
  <c r="C48" i="1"/>
  <c r="C49" i="1"/>
  <c r="D41" i="1" l="1"/>
  <c r="I12" i="2" l="1"/>
  <c r="D43" i="1"/>
  <c r="D44" i="1" l="1"/>
  <c r="I15" i="2" l="1"/>
  <c r="D48" i="1"/>
  <c r="D47" i="1"/>
  <c r="I19" i="2" l="1"/>
  <c r="D50" i="1"/>
  <c r="D49" i="1"/>
  <c r="I18" i="2" l="1"/>
  <c r="I21" i="2"/>
  <c r="I20" i="2"/>
  <c r="E39" i="1" l="1"/>
  <c r="F33" i="1" l="1"/>
  <c r="D29" i="1" l="1"/>
  <c r="D45" i="1"/>
  <c r="D46" i="1"/>
  <c r="C39" i="1"/>
  <c r="D39" i="1"/>
  <c r="D42" i="1"/>
  <c r="F30" i="1"/>
  <c r="D28" i="1"/>
  <c r="F39" i="1"/>
  <c r="I16" i="2" l="1"/>
  <c r="F34" i="1"/>
  <c r="I10" i="2"/>
  <c r="I13" i="2"/>
  <c r="I17" i="2"/>
</calcChain>
</file>

<file path=xl/sharedStrings.xml><?xml version="1.0" encoding="utf-8"?>
<sst xmlns="http://schemas.openxmlformats.org/spreadsheetml/2006/main" count="71" uniqueCount="54">
  <si>
    <t>Please complete the grey boxes</t>
  </si>
  <si>
    <t>Step 1:</t>
  </si>
  <si>
    <t>Please select your grade:</t>
  </si>
  <si>
    <r>
      <t xml:space="preserve">If you are a </t>
    </r>
    <r>
      <rPr>
        <b/>
        <u/>
        <sz val="11"/>
        <rFont val="Calibri"/>
        <family val="2"/>
        <scheme val="minor"/>
      </rPr>
      <t>full time</t>
    </r>
    <r>
      <rPr>
        <sz val="11"/>
        <rFont val="Calibri"/>
        <family val="2"/>
        <scheme val="minor"/>
      </rPr>
      <t xml:space="preserve"> member of staff employed for a </t>
    </r>
    <r>
      <rPr>
        <b/>
        <u/>
        <sz val="11"/>
        <rFont val="Calibri"/>
        <family val="2"/>
        <scheme val="minor"/>
      </rPr>
      <t>full year</t>
    </r>
    <r>
      <rPr>
        <sz val="11"/>
        <rFont val="Calibri"/>
        <family val="2"/>
        <scheme val="minor"/>
      </rPr>
      <t xml:space="preserve"> your entitlement will be as follows:</t>
    </r>
  </si>
  <si>
    <t>If you have carryover move to step 2.</t>
  </si>
  <si>
    <t>If you don't have carryover and are part time or have started or are leaving part way through the year continue to step 3.</t>
  </si>
  <si>
    <t>Step 2:</t>
  </si>
  <si>
    <r>
      <t xml:space="preserve">If you have carryover from the last annual leave year enter the number of </t>
    </r>
    <r>
      <rPr>
        <b/>
        <u/>
        <sz val="11"/>
        <color theme="1"/>
        <rFont val="Calibri"/>
        <family val="2"/>
        <scheme val="minor"/>
      </rPr>
      <t>hours</t>
    </r>
    <r>
      <rPr>
        <sz val="11"/>
        <color theme="1"/>
        <rFont val="Calibri"/>
        <family val="2"/>
        <scheme val="minor"/>
      </rPr>
      <t xml:space="preserve"> here: </t>
    </r>
  </si>
  <si>
    <t>Your total entitlement is:</t>
  </si>
  <si>
    <t>If you do not work a standard 40 hour week, have started or are leaving part way through the year complete steps 3&amp;4.</t>
  </si>
  <si>
    <t>Step 3:</t>
  </si>
  <si>
    <t xml:space="preserve">Enter the number of hours you work per week: </t>
  </si>
  <si>
    <t>Step 4:</t>
  </si>
  <si>
    <t>If you started after:</t>
  </si>
  <si>
    <t>enter your start date:</t>
  </si>
  <si>
    <t>If you leave before:</t>
  </si>
  <si>
    <t>enter your leaving date:</t>
  </si>
  <si>
    <t xml:space="preserve">Your pro rata annual leave entitlement for this leave year is: </t>
  </si>
  <si>
    <t xml:space="preserve">Your carryover for the year is: </t>
  </si>
  <si>
    <r>
      <t xml:space="preserve">Your pro rata entitlement </t>
    </r>
    <r>
      <rPr>
        <b/>
        <u/>
        <sz val="12"/>
        <rFont val="Calibri"/>
        <family val="2"/>
        <scheme val="minor"/>
      </rPr>
      <t>including carryover</t>
    </r>
    <r>
      <rPr>
        <b/>
        <sz val="12"/>
        <rFont val="Calibri"/>
        <family val="2"/>
        <scheme val="minor"/>
      </rPr>
      <t xml:space="preserve"> for this leave year is: </t>
    </r>
  </si>
  <si>
    <t>Date</t>
  </si>
  <si>
    <t>Day</t>
  </si>
  <si>
    <t>Occasion</t>
  </si>
  <si>
    <t>BH/Closure Day</t>
  </si>
  <si>
    <t>Annual Leave</t>
  </si>
  <si>
    <t>BH/Closure</t>
  </si>
  <si>
    <t>Total</t>
  </si>
  <si>
    <t>Band 1-6</t>
  </si>
  <si>
    <t>Band 1-6+3 Yrs Service</t>
  </si>
  <si>
    <t>Band 7-11</t>
  </si>
  <si>
    <t>Start Date</t>
  </si>
  <si>
    <t>End Date</t>
  </si>
  <si>
    <t>Number of days between period</t>
  </si>
  <si>
    <t>Number of Days - Leap Year</t>
  </si>
  <si>
    <t>Day Number</t>
  </si>
  <si>
    <t>Working Pattern</t>
  </si>
  <si>
    <t>Employed</t>
  </si>
  <si>
    <t>TRUE (1)/FALSE (0)</t>
  </si>
  <si>
    <t>Duration of BH/CL</t>
  </si>
  <si>
    <t>Summer</t>
  </si>
  <si>
    <t>Bank Holiday</t>
  </si>
  <si>
    <t>Christmas Eve</t>
  </si>
  <si>
    <t>Closure Day</t>
  </si>
  <si>
    <t>Christmas Day</t>
  </si>
  <si>
    <t>Boxing Day</t>
  </si>
  <si>
    <t>University Closure</t>
  </si>
  <si>
    <t>New Year's Day</t>
  </si>
  <si>
    <t>Good Friday</t>
  </si>
  <si>
    <t>Easter Monday</t>
  </si>
  <si>
    <t>Early May Bank Holiday</t>
  </si>
  <si>
    <t>Spring Bank Holiday</t>
  </si>
  <si>
    <t>ANNUAL LEAVE CALCULATOR 2026/27</t>
  </si>
  <si>
    <t>BH (substitute day)</t>
  </si>
  <si>
    <t>For Information - Bank holiday and closure days 2026/27: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</si>
</sst>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"/>
  </numFmts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6" tint="0.39994506668294322"/>
      </top>
      <bottom/>
      <diagonal/>
    </border>
    <border>
      <left style="thick">
        <color theme="6" tint="0.39994506668294322"/>
      </left>
      <right/>
      <top style="thick">
        <color theme="6" tint="0.39994506668294322"/>
      </top>
      <bottom/>
      <diagonal/>
    </border>
    <border>
      <left/>
      <right style="thick">
        <color theme="6" tint="0.39994506668294322"/>
      </right>
      <top style="thick">
        <color theme="6" tint="0.39994506668294322"/>
      </top>
      <bottom/>
      <diagonal/>
    </border>
    <border>
      <left style="thick">
        <color theme="6" tint="0.39994506668294322"/>
      </left>
      <right/>
      <top/>
      <bottom/>
      <diagonal/>
    </border>
    <border>
      <left/>
      <right style="thick">
        <color theme="6" tint="0.39994506668294322"/>
      </right>
      <top/>
      <bottom/>
      <diagonal/>
    </border>
    <border>
      <left style="thick">
        <color theme="6" tint="0.39994506668294322"/>
      </left>
      <right/>
      <top/>
      <bottom style="thick">
        <color theme="6" tint="0.39994506668294322"/>
      </bottom>
      <diagonal/>
    </border>
    <border>
      <left/>
      <right/>
      <top/>
      <bottom style="thick">
        <color theme="6" tint="0.39994506668294322"/>
      </bottom>
      <diagonal/>
    </border>
    <border>
      <left/>
      <right style="thick">
        <color theme="6" tint="0.39994506668294322"/>
      </right>
      <top/>
      <bottom style="thick">
        <color theme="6" tint="0.39994506668294322"/>
      </bottom>
      <diagonal/>
    </border>
  </borders>
  <cellStyleXfs count="2">
    <xf numFmtId="0" fontId="0" fillId="0" borderId="0"/>
    <xf numFmtId="0" fontId="6" fillId="2" borderId="4" applyNumberFormat="0" applyFont="0" applyAlignment="0" applyProtection="0"/>
  </cellStyleXfs>
  <cellXfs count="57">
    <xf numFmtId="0" fontId="0" fillId="0" borderId="0" xfId="0"/>
    <xf numFmtId="0" fontId="0" fillId="0" borderId="1" xfId="0" applyBorder="1" applyAlignment="1">
      <alignment horizontal="center"/>
    </xf>
    <xf numFmtId="0" fontId="0" fillId="2" borderId="4" xfId="1" applyFont="1"/>
    <xf numFmtId="15" fontId="0" fillId="2" borderId="4" xfId="1" applyNumberFormat="1" applyFont="1"/>
    <xf numFmtId="1" fontId="0" fillId="2" borderId="4" xfId="1" applyNumberFormat="1" applyFont="1"/>
    <xf numFmtId="0" fontId="2" fillId="2" borderId="4" xfId="1" applyFont="1" applyProtection="1">
      <protection locked="0"/>
    </xf>
    <xf numFmtId="0" fontId="0" fillId="2" borderId="4" xfId="1" applyFont="1" applyProtection="1">
      <protection locked="0"/>
    </xf>
    <xf numFmtId="15" fontId="0" fillId="2" borderId="4" xfId="1" applyNumberFormat="1" applyFont="1" applyAlignment="1" applyProtection="1">
      <alignment horizontal="left"/>
      <protection locked="0"/>
    </xf>
    <xf numFmtId="164" fontId="0" fillId="2" borderId="4" xfId="1" applyNumberFormat="1" applyFont="1" applyProtection="1">
      <protection locked="0"/>
    </xf>
    <xf numFmtId="0" fontId="2" fillId="2" borderId="4" xfId="1" applyFont="1"/>
    <xf numFmtId="0" fontId="2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/>
    <xf numFmtId="0" fontId="2" fillId="0" borderId="1" xfId="0" applyFont="1" applyBorder="1" applyAlignment="1">
      <alignment horizontal="center"/>
    </xf>
    <xf numFmtId="15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5" fontId="0" fillId="0" borderId="0" xfId="0" applyNumberFormat="1"/>
    <xf numFmtId="0" fontId="9" fillId="0" borderId="0" xfId="0" applyFont="1" applyAlignment="1">
      <alignment horizontal="right"/>
    </xf>
    <xf numFmtId="15" fontId="7" fillId="3" borderId="1" xfId="0" applyNumberFormat="1" applyFont="1" applyFill="1" applyBorder="1" applyAlignment="1" applyProtection="1">
      <alignment horizontal="center"/>
      <protection locked="0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13" fillId="0" borderId="0" xfId="0" applyFont="1"/>
    <xf numFmtId="15" fontId="6" fillId="2" borderId="4" xfId="1" applyNumberFormat="1" applyFont="1"/>
    <xf numFmtId="15" fontId="7" fillId="0" borderId="1" xfId="0" applyNumberFormat="1" applyFont="1" applyBorder="1" applyAlignment="1">
      <alignment horizont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4" fillId="0" borderId="0" xfId="0" applyFont="1"/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/>
    <xf numFmtId="0" fontId="0" fillId="0" borderId="5" xfId="0" applyBorder="1"/>
    <xf numFmtId="0" fontId="7" fillId="0" borderId="6" xfId="0" applyFont="1" applyBorder="1"/>
    <xf numFmtId="0" fontId="0" fillId="0" borderId="7" xfId="0" applyBorder="1"/>
    <xf numFmtId="0" fontId="7" fillId="0" borderId="8" xfId="0" applyFont="1" applyBorder="1"/>
    <xf numFmtId="0" fontId="0" fillId="0" borderId="9" xfId="0" applyBorder="1"/>
    <xf numFmtId="0" fontId="7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3" fillId="0" borderId="9" xfId="0" applyFont="1" applyBorder="1"/>
    <xf numFmtId="0" fontId="7" fillId="0" borderId="9" xfId="0" applyFont="1" applyBorder="1"/>
    <xf numFmtId="0" fontId="7" fillId="0" borderId="10" xfId="0" applyFont="1" applyBorder="1"/>
    <xf numFmtId="0" fontId="0" fillId="0" borderId="11" xfId="0" applyBorder="1"/>
    <xf numFmtId="0" fontId="0" fillId="0" borderId="12" xfId="0" applyBorder="1"/>
    <xf numFmtId="0" fontId="1" fillId="4" borderId="1" xfId="0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7" fillId="3" borderId="2" xfId="0" applyFont="1" applyFill="1" applyBorder="1" applyAlignment="1" applyProtection="1">
      <alignment horizontal="center"/>
      <protection locked="0"/>
    </xf>
    <xf numFmtId="0" fontId="7" fillId="3" borderId="3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colors>
    <mruColors>
      <color rgb="FF0000CC"/>
      <color rgb="FF0000FF"/>
      <color rgb="FF333333"/>
      <color rgb="FF666699"/>
      <color rgb="FF007A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381000</xdr:colOff>
      <xdr:row>2</xdr:row>
      <xdr:rowOff>0</xdr:rowOff>
    </xdr:from>
    <xdr:to>
      <xdr:col>6</xdr:col>
      <xdr:colOff>342900</xdr:colOff>
      <xdr:row>7</xdr:row>
      <xdr:rowOff>0</xdr:rowOff>
    </xdr:to>
    <xdr:pic>
      <xdr:nvPicPr>
        <xdr:cNvPr id="4" name="Picture 3" descr="Wivenhoe House - Wikipedia">
          <a:extLst>
            <a:ext uri="{FF2B5EF4-FFF2-40B4-BE49-F238E27FC236}">
              <a16:creationId xmlns:a16="http://schemas.microsoft.com/office/drawing/2014/main" id="{F2EE6601-24F0-891E-D5F3-5CE665F08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333375"/>
          <a:ext cx="142875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B1:R53"/>
  <sheetViews>
    <sheetView showGridLines="0" showRowColHeaders="0" tabSelected="1" zoomScaleNormal="100" workbookViewId="0">
      <selection activeCell="D7" sqref="D7:E7"/>
    </sheetView>
  </sheetViews>
  <sheetFormatPr defaultColWidth="9.140625" defaultRowHeight="15" x14ac:dyDescent="0.25"/>
  <cols>
    <col min="1" max="1" width="1.7109375" customWidth="1"/>
    <col min="2" max="2" width="5" customWidth="1"/>
    <col min="3" max="3" width="25.140625" customWidth="1"/>
    <col min="4" max="4" width="23.42578125" customWidth="1"/>
    <col min="5" max="5" width="24" customWidth="1"/>
    <col min="6" max="6" width="22" customWidth="1"/>
    <col min="7" max="7" width="16.85546875" customWidth="1"/>
    <col min="8" max="8" width="13.140625" customWidth="1"/>
  </cols>
  <sheetData>
    <row r="1" spans="2:18" ht="10.5" customHeight="1" thickBot="1" x14ac:dyDescent="0.3"/>
    <row r="2" spans="2:18" ht="15.75" thickTop="1" x14ac:dyDescent="0.25">
      <c r="B2" s="38"/>
      <c r="C2" s="37"/>
      <c r="D2" s="37"/>
      <c r="E2" s="37"/>
      <c r="F2" s="37"/>
      <c r="G2" s="39"/>
    </row>
    <row r="3" spans="2:18" ht="23.25" x14ac:dyDescent="0.35">
      <c r="B3" s="40"/>
      <c r="C3" s="55" t="s">
        <v>51</v>
      </c>
      <c r="D3" s="55"/>
      <c r="E3" s="55"/>
      <c r="F3" s="55"/>
      <c r="G3" s="41"/>
      <c r="M3" s="52"/>
    </row>
    <row r="4" spans="2:18" x14ac:dyDescent="0.25">
      <c r="B4" s="40"/>
      <c r="C4" s="56" t="s">
        <v>0</v>
      </c>
      <c r="D4" s="56"/>
      <c r="E4" s="56"/>
      <c r="F4" s="56"/>
      <c r="G4" s="41"/>
    </row>
    <row r="5" spans="2:18" x14ac:dyDescent="0.25">
      <c r="B5" s="40"/>
      <c r="D5" s="35"/>
      <c r="E5" s="35"/>
      <c r="F5" s="35"/>
      <c r="G5" s="41"/>
    </row>
    <row r="6" spans="2:18" x14ac:dyDescent="0.25">
      <c r="B6" s="40"/>
      <c r="C6" s="24" t="s">
        <v>1</v>
      </c>
      <c r="G6" s="41"/>
    </row>
    <row r="7" spans="2:18" x14ac:dyDescent="0.25">
      <c r="B7" s="40"/>
      <c r="C7" s="11" t="s">
        <v>2</v>
      </c>
      <c r="D7" s="53"/>
      <c r="E7" s="54"/>
      <c r="G7" s="41"/>
    </row>
    <row r="8" spans="2:18" x14ac:dyDescent="0.25">
      <c r="B8" s="40"/>
      <c r="G8" s="41"/>
    </row>
    <row r="9" spans="2:18" x14ac:dyDescent="0.25">
      <c r="B9" s="40"/>
      <c r="C9" s="15" t="s">
        <v>3</v>
      </c>
      <c r="G9" s="41"/>
    </row>
    <row r="10" spans="2:18" x14ac:dyDescent="0.25">
      <c r="B10" s="40"/>
      <c r="G10" s="41"/>
      <c r="J10" s="12"/>
      <c r="K10" s="12"/>
      <c r="L10" s="12"/>
      <c r="M10" s="12"/>
      <c r="N10" s="12"/>
      <c r="O10" s="12"/>
      <c r="P10" s="12"/>
    </row>
    <row r="11" spans="2:18" s="13" customFormat="1" x14ac:dyDescent="0.25">
      <c r="B11" s="42"/>
      <c r="C11"/>
      <c r="D11" s="49" t="str">
        <f>IF(ISBLANK($D$7),"",IF($D$7="Band 1-6",Data!B2&amp;" days/"&amp;Data!B2*8&amp;" hrs",IF($D$7="Band 1-6+3 Yrs Service",Data!B3&amp;" days/"&amp;Data!B3*8&amp;" hrs",IF($D$7="Band 7-11",Data!B4&amp;" days/"&amp;Data!B4*8&amp;" hrs"))))</f>
        <v/>
      </c>
      <c r="G11" s="41"/>
      <c r="H11"/>
      <c r="J11"/>
      <c r="K11" s="28"/>
      <c r="L11" s="30"/>
      <c r="M11" s="29"/>
      <c r="N11" s="34"/>
      <c r="O11" s="34"/>
      <c r="P11"/>
      <c r="R11"/>
    </row>
    <row r="12" spans="2:18" x14ac:dyDescent="0.25">
      <c r="B12" s="40"/>
      <c r="D12" s="14"/>
      <c r="G12" s="41"/>
    </row>
    <row r="13" spans="2:18" x14ac:dyDescent="0.25">
      <c r="B13" s="40"/>
      <c r="C13" s="36" t="s">
        <v>4</v>
      </c>
      <c r="D13" s="15"/>
      <c r="E13" s="14"/>
      <c r="G13" s="41"/>
    </row>
    <row r="14" spans="2:18" x14ac:dyDescent="0.25">
      <c r="B14" s="40"/>
      <c r="C14" s="36" t="s">
        <v>5</v>
      </c>
      <c r="D14" s="15"/>
      <c r="E14" s="14"/>
      <c r="G14" s="41"/>
    </row>
    <row r="15" spans="2:18" x14ac:dyDescent="0.25">
      <c r="B15" s="40"/>
      <c r="C15" s="31"/>
      <c r="D15" s="15"/>
      <c r="E15" s="14"/>
      <c r="G15" s="41"/>
    </row>
    <row r="16" spans="2:18" x14ac:dyDescent="0.25">
      <c r="B16" s="40"/>
      <c r="C16" s="24" t="s">
        <v>6</v>
      </c>
      <c r="D16" s="15"/>
      <c r="E16" s="14"/>
      <c r="G16" s="41"/>
    </row>
    <row r="17" spans="2:7" x14ac:dyDescent="0.25">
      <c r="B17" s="40"/>
      <c r="C17" t="s">
        <v>7</v>
      </c>
      <c r="G17" s="41"/>
    </row>
    <row r="18" spans="2:7" x14ac:dyDescent="0.25">
      <c r="B18" s="40"/>
      <c r="E18" s="22"/>
      <c r="G18" s="41"/>
    </row>
    <row r="19" spans="2:7" ht="15" customHeight="1" x14ac:dyDescent="0.25">
      <c r="B19" s="40"/>
      <c r="G19" s="43"/>
    </row>
    <row r="20" spans="2:7" ht="15" customHeight="1" x14ac:dyDescent="0.25">
      <c r="B20" s="40"/>
      <c r="C20" s="20" t="s">
        <v>8</v>
      </c>
      <c r="D20" s="49" t="str">
        <f>((IF(ISBLANK($D$7),"",IF($D$7="Band 1-6",Data!D2*8,IF($D$7="Band 1-6+3 Yrs Service",Data!D3*8,IF($D$7="Band 7-11",Data!D4*8)))+E18)))</f>
        <v/>
      </c>
      <c r="G20" s="41"/>
    </row>
    <row r="21" spans="2:7" ht="15" customHeight="1" x14ac:dyDescent="0.25">
      <c r="B21" s="40"/>
      <c r="D21" s="14" t="str">
        <f>((IF(ISBLANK($D$7),"",IF($D$7="Band 1-6",Data!D2*8,IF($D$7="Band 1-6+3 Yrs Service",Data!D3*8,IF($D$7="Band 7-11",Data!D4*8)))+E18)))</f>
        <v/>
      </c>
      <c r="G21" s="41"/>
    </row>
    <row r="22" spans="2:7" x14ac:dyDescent="0.25">
      <c r="B22" s="40"/>
      <c r="C22" s="36" t="s">
        <v>9</v>
      </c>
      <c r="E22" s="14"/>
      <c r="G22" s="41"/>
    </row>
    <row r="23" spans="2:7" x14ac:dyDescent="0.25">
      <c r="B23" s="40"/>
      <c r="E23" s="14"/>
      <c r="G23" s="41"/>
    </row>
    <row r="24" spans="2:7" x14ac:dyDescent="0.25">
      <c r="B24" s="40"/>
      <c r="C24" s="24" t="s">
        <v>10</v>
      </c>
      <c r="E24" s="14"/>
      <c r="G24" s="41"/>
    </row>
    <row r="25" spans="2:7" x14ac:dyDescent="0.25">
      <c r="B25" s="40"/>
      <c r="C25" t="s">
        <v>11</v>
      </c>
      <c r="E25" s="23"/>
      <c r="G25" s="41"/>
    </row>
    <row r="26" spans="2:7" ht="15.75" customHeight="1" x14ac:dyDescent="0.25">
      <c r="B26" s="40"/>
      <c r="G26" s="41"/>
    </row>
    <row r="27" spans="2:7" ht="15.75" customHeight="1" x14ac:dyDescent="0.25">
      <c r="B27" s="40"/>
      <c r="C27" s="24" t="s">
        <v>12</v>
      </c>
      <c r="G27" s="41"/>
    </row>
    <row r="28" spans="2:7" ht="15" customHeight="1" x14ac:dyDescent="0.25">
      <c r="B28" s="40"/>
      <c r="C28" t="s">
        <v>13</v>
      </c>
      <c r="D28" s="27">
        <f>Data!E7</f>
        <v>46235</v>
      </c>
      <c r="E28" t="s">
        <v>14</v>
      </c>
      <c r="F28" s="21"/>
      <c r="G28" s="44" t="str">
        <f>IF(ISBLANK(F28),"",IF(F28&gt;=D28," ","The date entered must be equal to or after 01/08/2026"))</f>
        <v/>
      </c>
    </row>
    <row r="29" spans="2:7" x14ac:dyDescent="0.25">
      <c r="B29" s="40"/>
      <c r="C29" t="s">
        <v>15</v>
      </c>
      <c r="D29" s="27">
        <f>Data!F7</f>
        <v>46599</v>
      </c>
      <c r="E29" t="s">
        <v>16</v>
      </c>
      <c r="F29" s="21"/>
      <c r="G29" s="44" t="str">
        <f>IF(F29&lt;=D29," ","The date entered must be equal to or before 31/07/2027")</f>
        <v xml:space="preserve"> </v>
      </c>
    </row>
    <row r="30" spans="2:7" ht="15" customHeight="1" x14ac:dyDescent="0.25">
      <c r="B30" s="40"/>
      <c r="F30" s="25" t="str">
        <f>IF(F29="","",IF(F29&lt;F28,"End date must be later than start date",""))</f>
        <v/>
      </c>
      <c r="G30" s="41"/>
    </row>
    <row r="31" spans="2:7" x14ac:dyDescent="0.25">
      <c r="B31" s="40"/>
      <c r="C31" s="15"/>
      <c r="D31" s="15"/>
      <c r="E31" s="15"/>
      <c r="F31" s="15"/>
      <c r="G31" s="45"/>
    </row>
    <row r="32" spans="2:7" ht="15.75" x14ac:dyDescent="0.25">
      <c r="B32" s="40"/>
      <c r="C32" s="32" t="s">
        <v>17</v>
      </c>
      <c r="D32" s="15"/>
      <c r="F32" s="50" t="str">
        <f>IF(ISBLANK(E25),"",(((D21-E18)/365*Data!D7)*(Calculator!E25/40)))</f>
        <v/>
      </c>
      <c r="G32" s="41"/>
    </row>
    <row r="33" spans="2:7" ht="15.75" x14ac:dyDescent="0.25">
      <c r="B33" s="40"/>
      <c r="C33" s="32" t="s">
        <v>18</v>
      </c>
      <c r="D33" s="15"/>
      <c r="F33" s="50" t="str">
        <f>IF(ISBLANK(E18),"",E18)</f>
        <v/>
      </c>
      <c r="G33" s="41"/>
    </row>
    <row r="34" spans="2:7" ht="15.75" x14ac:dyDescent="0.25">
      <c r="B34" s="40"/>
      <c r="C34" s="33" t="s">
        <v>19</v>
      </c>
      <c r="D34" s="15"/>
      <c r="F34" s="51" t="str">
        <f>IF(ISBLANK(E25),"",F32+E18)</f>
        <v/>
      </c>
      <c r="G34" s="41"/>
    </row>
    <row r="35" spans="2:7" ht="16.5" customHeight="1" x14ac:dyDescent="0.25">
      <c r="B35" s="40"/>
      <c r="G35" s="41"/>
    </row>
    <row r="36" spans="2:7" x14ac:dyDescent="0.25">
      <c r="B36" s="40"/>
      <c r="C36" s="36" t="s">
        <v>53</v>
      </c>
      <c r="G36" s="41"/>
    </row>
    <row r="37" spans="2:7" x14ac:dyDescent="0.25">
      <c r="B37" s="40"/>
      <c r="G37" s="41"/>
    </row>
    <row r="38" spans="2:7" x14ac:dyDescent="0.25">
      <c r="B38" s="40"/>
      <c r="C38" s="16" t="s">
        <v>20</v>
      </c>
      <c r="D38" s="16" t="s">
        <v>21</v>
      </c>
      <c r="E38" s="16" t="s">
        <v>22</v>
      </c>
      <c r="F38" s="16" t="s">
        <v>23</v>
      </c>
      <c r="G38" s="41"/>
    </row>
    <row r="39" spans="2:7" x14ac:dyDescent="0.25">
      <c r="B39" s="40"/>
      <c r="C39" s="17">
        <f>Data!A10</f>
        <v>46265</v>
      </c>
      <c r="D39" s="18">
        <f>Data!B10</f>
        <v>46265</v>
      </c>
      <c r="E39" s="1" t="str">
        <f>Data!E10</f>
        <v>Summer</v>
      </c>
      <c r="F39" s="1" t="str">
        <f>Data!F10</f>
        <v>Bank Holiday</v>
      </c>
      <c r="G39" s="41"/>
    </row>
    <row r="40" spans="2:7" x14ac:dyDescent="0.25">
      <c r="B40" s="40"/>
      <c r="C40" s="17">
        <f>Data!A11</f>
        <v>46380</v>
      </c>
      <c r="D40" s="18">
        <f>Data!B11</f>
        <v>46380</v>
      </c>
      <c r="E40" s="1" t="str">
        <f>Data!E11</f>
        <v>Christmas Eve</v>
      </c>
      <c r="F40" s="1" t="str">
        <f>Data!F11</f>
        <v>Closure Day</v>
      </c>
      <c r="G40" s="41"/>
    </row>
    <row r="41" spans="2:7" x14ac:dyDescent="0.25">
      <c r="B41" s="40"/>
      <c r="C41" s="17">
        <f>Data!A12</f>
        <v>46381</v>
      </c>
      <c r="D41" s="18">
        <f>Data!B12</f>
        <v>46381</v>
      </c>
      <c r="E41" s="1" t="str">
        <f>Data!E12</f>
        <v>Christmas Day</v>
      </c>
      <c r="F41" s="1" t="str">
        <f>Data!F12</f>
        <v>Bank Holiday</v>
      </c>
      <c r="G41" s="41"/>
    </row>
    <row r="42" spans="2:7" x14ac:dyDescent="0.25">
      <c r="B42" s="40"/>
      <c r="C42" s="17">
        <f>Data!A13</f>
        <v>46384</v>
      </c>
      <c r="D42" s="18">
        <f>Data!B13</f>
        <v>46384</v>
      </c>
      <c r="E42" s="1" t="str">
        <f>Data!E13</f>
        <v>Boxing Day</v>
      </c>
      <c r="F42" s="1" t="str">
        <f>Data!F13</f>
        <v>BH (substitute day)</v>
      </c>
      <c r="G42" s="41"/>
    </row>
    <row r="43" spans="2:7" x14ac:dyDescent="0.25">
      <c r="B43" s="40"/>
      <c r="C43" s="17">
        <f>Data!A14</f>
        <v>46385</v>
      </c>
      <c r="D43" s="18">
        <f>Data!B14</f>
        <v>46385</v>
      </c>
      <c r="E43" s="1" t="str">
        <f>Data!E14</f>
        <v>University Closure</v>
      </c>
      <c r="F43" s="1" t="str">
        <f>Data!F14</f>
        <v>Closure Day</v>
      </c>
      <c r="G43" s="41"/>
    </row>
    <row r="44" spans="2:7" x14ac:dyDescent="0.25">
      <c r="B44" s="40"/>
      <c r="C44" s="17">
        <f>Data!A15</f>
        <v>46386</v>
      </c>
      <c r="D44" s="18">
        <f>Data!B15</f>
        <v>46386</v>
      </c>
      <c r="E44" s="1" t="str">
        <f>Data!E15</f>
        <v>University Closure</v>
      </c>
      <c r="F44" s="1" t="str">
        <f>Data!F15</f>
        <v>Closure Day</v>
      </c>
      <c r="G44" s="41"/>
    </row>
    <row r="45" spans="2:7" x14ac:dyDescent="0.25">
      <c r="B45" s="40"/>
      <c r="C45" s="17">
        <f>Data!A16</f>
        <v>46387</v>
      </c>
      <c r="D45" s="18">
        <f>Data!B16</f>
        <v>46387</v>
      </c>
      <c r="E45" s="1" t="str">
        <f>Data!E16</f>
        <v>University Closure</v>
      </c>
      <c r="F45" s="1" t="str">
        <f>Data!F16</f>
        <v>Closure Day</v>
      </c>
      <c r="G45" s="41"/>
    </row>
    <row r="46" spans="2:7" x14ac:dyDescent="0.25">
      <c r="B46" s="40"/>
      <c r="C46" s="17">
        <f>Data!A17</f>
        <v>46388</v>
      </c>
      <c r="D46" s="18">
        <f>Data!B17</f>
        <v>46388</v>
      </c>
      <c r="E46" s="1" t="str">
        <f>Data!E17</f>
        <v>New Year's Day</v>
      </c>
      <c r="F46" s="1" t="str">
        <f>Data!F17</f>
        <v>Bank Holiday</v>
      </c>
      <c r="G46" s="41"/>
    </row>
    <row r="47" spans="2:7" x14ac:dyDescent="0.25">
      <c r="B47" s="40"/>
      <c r="C47" s="17">
        <f>Data!A18</f>
        <v>46472</v>
      </c>
      <c r="D47" s="18">
        <f>Data!B18</f>
        <v>46472</v>
      </c>
      <c r="E47" s="1" t="str">
        <f>Data!E18</f>
        <v>Good Friday</v>
      </c>
      <c r="F47" s="1" t="str">
        <f>Data!F18</f>
        <v>Bank Holiday</v>
      </c>
      <c r="G47" s="41"/>
    </row>
    <row r="48" spans="2:7" x14ac:dyDescent="0.25">
      <c r="B48" s="40"/>
      <c r="C48" s="17">
        <f>Data!A19</f>
        <v>46475</v>
      </c>
      <c r="D48" s="18">
        <f>Data!B19</f>
        <v>46475</v>
      </c>
      <c r="E48" s="1" t="str">
        <f>Data!E19</f>
        <v>Easter Monday</v>
      </c>
      <c r="F48" s="1" t="str">
        <f>Data!F19</f>
        <v>Bank Holiday</v>
      </c>
      <c r="G48" s="41"/>
    </row>
    <row r="49" spans="2:7" x14ac:dyDescent="0.25">
      <c r="B49" s="40"/>
      <c r="C49" s="17">
        <f>Data!A20</f>
        <v>46510</v>
      </c>
      <c r="D49" s="18">
        <f>Data!B20</f>
        <v>46510</v>
      </c>
      <c r="E49" s="1" t="str">
        <f>Data!E20</f>
        <v>Early May Bank Holiday</v>
      </c>
      <c r="F49" s="1" t="str">
        <f>Data!F20</f>
        <v>Bank Holiday</v>
      </c>
      <c r="G49" s="41"/>
    </row>
    <row r="50" spans="2:7" x14ac:dyDescent="0.25">
      <c r="B50" s="40"/>
      <c r="C50" s="17">
        <f>Data!A21</f>
        <v>46538</v>
      </c>
      <c r="D50" s="18">
        <f>Data!B21</f>
        <v>46538</v>
      </c>
      <c r="E50" s="1" t="str">
        <f>Data!E21</f>
        <v>Spring Bank Holiday</v>
      </c>
      <c r="F50" s="1" t="str">
        <f>Data!F21</f>
        <v>Bank Holiday</v>
      </c>
      <c r="G50" s="41"/>
    </row>
    <row r="51" spans="2:7" ht="7.5" customHeight="1" x14ac:dyDescent="0.25">
      <c r="B51" s="40"/>
      <c r="C51" s="19"/>
      <c r="G51" s="41"/>
    </row>
    <row r="52" spans="2:7" ht="15.75" thickBot="1" x14ac:dyDescent="0.3">
      <c r="B52" s="46"/>
      <c r="C52" s="47"/>
      <c r="D52" s="47"/>
      <c r="E52" s="47"/>
      <c r="F52" s="47"/>
      <c r="G52" s="48"/>
    </row>
    <row r="53" spans="2:7" ht="15.75" thickTop="1" x14ac:dyDescent="0.25"/>
  </sheetData>
  <sheetProtection algorithmName="SHA-512" hashValue="8cOPVY+eCckVSGz9GNAV+P68IA1WoazLtYtx7YnN1lBZCD0IhiKtFoKq9ZKMy1xWbi2dguN3POKwiNnoLMhzjw==" saltValue="//qvbUoWUCnuajPMFGAUfA==" spinCount="100000" sheet="1" objects="1" scenarios="1"/>
  <mergeCells count="3">
    <mergeCell ref="D7:E7"/>
    <mergeCell ref="C3:F3"/>
    <mergeCell ref="C4:F4"/>
  </mergeCells>
  <dataValidations count="1">
    <dataValidation type="list" allowBlank="1" showErrorMessage="1" error="Please select a value from the list" sqref="D7" xr:uid="{00000000-0002-0000-0000-000000000000}">
      <formula1>Grade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21"/>
  <sheetViews>
    <sheetView workbookViewId="0">
      <selection activeCell="F7" sqref="F7"/>
    </sheetView>
  </sheetViews>
  <sheetFormatPr defaultRowHeight="15" x14ac:dyDescent="0.25"/>
  <cols>
    <col min="1" max="1" width="30.5703125" bestFit="1" customWidth="1"/>
    <col min="2" max="2" width="12.85546875" bestFit="1" customWidth="1"/>
    <col min="3" max="3" width="30.42578125" bestFit="1" customWidth="1"/>
    <col min="4" max="4" width="25.85546875" bestFit="1" customWidth="1"/>
    <col min="5" max="5" width="22" bestFit="1" customWidth="1"/>
    <col min="6" max="6" width="14.85546875" bestFit="1" customWidth="1"/>
    <col min="7" max="7" width="9.85546875" bestFit="1" customWidth="1"/>
    <col min="8" max="8" width="17.5703125" bestFit="1" customWidth="1"/>
    <col min="9" max="9" width="16.85546875" bestFit="1" customWidth="1"/>
    <col min="10" max="12" width="11.42578125" bestFit="1" customWidth="1"/>
    <col min="13" max="15" width="12.42578125" bestFit="1" customWidth="1"/>
  </cols>
  <sheetData>
    <row r="1" spans="1:9" s="10" customFormat="1" x14ac:dyDescent="0.25">
      <c r="A1" s="9"/>
      <c r="B1" s="9" t="s">
        <v>24</v>
      </c>
      <c r="C1" s="9" t="s">
        <v>25</v>
      </c>
      <c r="D1" s="9" t="s">
        <v>26</v>
      </c>
    </row>
    <row r="2" spans="1:9" x14ac:dyDescent="0.25">
      <c r="A2" s="9" t="s">
        <v>27</v>
      </c>
      <c r="B2" s="2">
        <v>31</v>
      </c>
      <c r="C2" s="2">
        <v>0</v>
      </c>
      <c r="D2" s="2">
        <f>B2+C2</f>
        <v>31</v>
      </c>
    </row>
    <row r="3" spans="1:9" x14ac:dyDescent="0.25">
      <c r="A3" s="9" t="s">
        <v>28</v>
      </c>
      <c r="B3" s="2">
        <v>33</v>
      </c>
      <c r="C3" s="2">
        <v>0</v>
      </c>
      <c r="D3" s="2">
        <f>B3+C3</f>
        <v>33</v>
      </c>
      <c r="F3">
        <f>IF(ISBLANK(Calculator!E25),40)</f>
        <v>40</v>
      </c>
    </row>
    <row r="4" spans="1:9" x14ac:dyDescent="0.25">
      <c r="A4" s="9" t="s">
        <v>29</v>
      </c>
      <c r="B4" s="2">
        <v>36</v>
      </c>
      <c r="C4" s="2">
        <v>0</v>
      </c>
      <c r="D4" s="2">
        <f>B4+C4</f>
        <v>36</v>
      </c>
    </row>
    <row r="6" spans="1:9" s="10" customFormat="1" x14ac:dyDescent="0.25">
      <c r="A6" s="9" t="s">
        <v>30</v>
      </c>
      <c r="B6" s="9" t="s">
        <v>31</v>
      </c>
      <c r="C6" s="9" t="s">
        <v>32</v>
      </c>
      <c r="D6" s="9" t="s">
        <v>33</v>
      </c>
      <c r="E6" s="9" t="s">
        <v>30</v>
      </c>
      <c r="F6" s="9" t="s">
        <v>31</v>
      </c>
    </row>
    <row r="7" spans="1:9" x14ac:dyDescent="0.25">
      <c r="A7" s="3">
        <f>IF(ISBLANK(Calculator!F28),DATEVALUE("01/08/2026"),Calculator!F28)</f>
        <v>46235</v>
      </c>
      <c r="B7" s="3">
        <f>IF(ISBLANK(Calculator!F29),DATEVALUE("31/07/2027"),Calculator!F29)</f>
        <v>46599</v>
      </c>
      <c r="C7" s="4">
        <f>DATEDIF(A7,B7,"D")+1</f>
        <v>365</v>
      </c>
      <c r="D7" s="4">
        <f>IF(C7&gt;365,365,C7)</f>
        <v>365</v>
      </c>
      <c r="E7" s="26">
        <v>46235</v>
      </c>
      <c r="F7" s="26">
        <v>46599</v>
      </c>
    </row>
    <row r="9" spans="1:9" x14ac:dyDescent="0.25">
      <c r="A9" s="5" t="s">
        <v>20</v>
      </c>
      <c r="B9" s="5" t="s">
        <v>21</v>
      </c>
      <c r="C9" s="5" t="s">
        <v>34</v>
      </c>
      <c r="D9" s="5" t="s">
        <v>35</v>
      </c>
      <c r="E9" s="5" t="s">
        <v>22</v>
      </c>
      <c r="F9" s="5" t="s">
        <v>23</v>
      </c>
      <c r="G9" s="5" t="s">
        <v>36</v>
      </c>
      <c r="H9" s="5" t="s">
        <v>37</v>
      </c>
      <c r="I9" s="5" t="s">
        <v>38</v>
      </c>
    </row>
    <row r="10" spans="1:9" x14ac:dyDescent="0.25">
      <c r="A10" s="7">
        <v>46265</v>
      </c>
      <c r="B10" s="8">
        <f>A10</f>
        <v>46265</v>
      </c>
      <c r="C10" s="6">
        <f>WEEKDAY(B10,2)</f>
        <v>1</v>
      </c>
      <c r="D10" s="6"/>
      <c r="E10" s="6" t="s">
        <v>39</v>
      </c>
      <c r="F10" s="6" t="s">
        <v>40</v>
      </c>
      <c r="G10" s="2" t="b">
        <f>AND(A10&gt;=$A$7,A10&lt;=$B$7)</f>
        <v>1</v>
      </c>
      <c r="H10" s="2" t="str">
        <f>IF(G10=TRUE,"1","0")</f>
        <v>1</v>
      </c>
      <c r="I10" s="2">
        <f>D10*H10</f>
        <v>0</v>
      </c>
    </row>
    <row r="11" spans="1:9" x14ac:dyDescent="0.25">
      <c r="A11" s="7">
        <v>46380</v>
      </c>
      <c r="B11" s="8">
        <f t="shared" ref="B11" si="0">A11</f>
        <v>46380</v>
      </c>
      <c r="C11" s="6">
        <f t="shared" ref="C11" si="1">WEEKDAY(B11,2)</f>
        <v>4</v>
      </c>
      <c r="D11" s="6"/>
      <c r="E11" s="6" t="s">
        <v>41</v>
      </c>
      <c r="F11" s="6" t="s">
        <v>42</v>
      </c>
      <c r="G11" s="2" t="b">
        <f t="shared" ref="G11" si="2">AND(A11&gt;=$A$7,A11&lt;=$B$7)</f>
        <v>1</v>
      </c>
      <c r="H11" s="2" t="str">
        <f t="shared" ref="H11" si="3">IF(G11=TRUE,"1","0")</f>
        <v>1</v>
      </c>
      <c r="I11" s="2">
        <f>D11*H11</f>
        <v>0</v>
      </c>
    </row>
    <row r="12" spans="1:9" x14ac:dyDescent="0.25">
      <c r="A12" s="7">
        <v>46381</v>
      </c>
      <c r="B12" s="8">
        <f t="shared" ref="B12:B21" si="4">A12</f>
        <v>46381</v>
      </c>
      <c r="C12" s="6">
        <f t="shared" ref="C12:C21" si="5">WEEKDAY(B12,2)</f>
        <v>5</v>
      </c>
      <c r="D12" s="6"/>
      <c r="E12" s="6" t="s">
        <v>43</v>
      </c>
      <c r="F12" s="6" t="s">
        <v>40</v>
      </c>
      <c r="G12" s="2" t="b">
        <f t="shared" ref="G12:G21" si="6">AND(A12&gt;=$A$7,A12&lt;=$B$7)</f>
        <v>1</v>
      </c>
      <c r="H12" s="2" t="str">
        <f t="shared" ref="H12:H21" si="7">IF(G12=TRUE,"1","0")</f>
        <v>1</v>
      </c>
      <c r="I12" s="2">
        <f>D12*H12</f>
        <v>0</v>
      </c>
    </row>
    <row r="13" spans="1:9" x14ac:dyDescent="0.25">
      <c r="A13" s="7">
        <v>46384</v>
      </c>
      <c r="B13" s="8">
        <f t="shared" si="4"/>
        <v>46384</v>
      </c>
      <c r="C13" s="6">
        <f t="shared" si="5"/>
        <v>1</v>
      </c>
      <c r="D13" s="6"/>
      <c r="E13" s="6" t="s">
        <v>44</v>
      </c>
      <c r="F13" s="6" t="s">
        <v>52</v>
      </c>
      <c r="G13" s="2" t="b">
        <f t="shared" si="6"/>
        <v>1</v>
      </c>
      <c r="H13" s="2" t="str">
        <f t="shared" si="7"/>
        <v>1</v>
      </c>
      <c r="I13" s="2">
        <f t="shared" ref="I13:I21" si="8">D13*H13</f>
        <v>0</v>
      </c>
    </row>
    <row r="14" spans="1:9" x14ac:dyDescent="0.25">
      <c r="A14" s="7">
        <v>46385</v>
      </c>
      <c r="B14" s="8">
        <f t="shared" si="4"/>
        <v>46385</v>
      </c>
      <c r="C14" s="6">
        <f t="shared" si="5"/>
        <v>2</v>
      </c>
      <c r="D14" s="6"/>
      <c r="E14" s="6" t="s">
        <v>45</v>
      </c>
      <c r="F14" s="6" t="s">
        <v>42</v>
      </c>
      <c r="G14" s="2" t="b">
        <f t="shared" si="6"/>
        <v>1</v>
      </c>
      <c r="H14" s="2" t="str">
        <f t="shared" si="7"/>
        <v>1</v>
      </c>
      <c r="I14" s="2">
        <f t="shared" si="8"/>
        <v>0</v>
      </c>
    </row>
    <row r="15" spans="1:9" x14ac:dyDescent="0.25">
      <c r="A15" s="7">
        <v>46386</v>
      </c>
      <c r="B15" s="8">
        <f t="shared" si="4"/>
        <v>46386</v>
      </c>
      <c r="C15" s="6">
        <f t="shared" si="5"/>
        <v>3</v>
      </c>
      <c r="D15" s="6"/>
      <c r="E15" s="6" t="s">
        <v>45</v>
      </c>
      <c r="F15" s="6" t="s">
        <v>42</v>
      </c>
      <c r="G15" s="2" t="b">
        <f t="shared" si="6"/>
        <v>1</v>
      </c>
      <c r="H15" s="2" t="str">
        <f t="shared" si="7"/>
        <v>1</v>
      </c>
      <c r="I15" s="2">
        <f t="shared" si="8"/>
        <v>0</v>
      </c>
    </row>
    <row r="16" spans="1:9" x14ac:dyDescent="0.25">
      <c r="A16" s="7">
        <v>46387</v>
      </c>
      <c r="B16" s="8">
        <f t="shared" si="4"/>
        <v>46387</v>
      </c>
      <c r="C16" s="6">
        <f t="shared" si="5"/>
        <v>4</v>
      </c>
      <c r="D16" s="6"/>
      <c r="E16" s="6" t="s">
        <v>45</v>
      </c>
      <c r="F16" s="6" t="s">
        <v>42</v>
      </c>
      <c r="G16" s="2" t="b">
        <f t="shared" si="6"/>
        <v>1</v>
      </c>
      <c r="H16" s="2" t="str">
        <f t="shared" si="7"/>
        <v>1</v>
      </c>
      <c r="I16" s="2">
        <f t="shared" si="8"/>
        <v>0</v>
      </c>
    </row>
    <row r="17" spans="1:9" x14ac:dyDescent="0.25">
      <c r="A17" s="7">
        <v>46388</v>
      </c>
      <c r="B17" s="8">
        <f t="shared" si="4"/>
        <v>46388</v>
      </c>
      <c r="C17" s="6">
        <f t="shared" si="5"/>
        <v>5</v>
      </c>
      <c r="D17" s="6"/>
      <c r="E17" s="6" t="s">
        <v>46</v>
      </c>
      <c r="F17" s="6" t="s">
        <v>40</v>
      </c>
      <c r="G17" s="2" t="b">
        <f t="shared" si="6"/>
        <v>1</v>
      </c>
      <c r="H17" s="2" t="str">
        <f t="shared" si="7"/>
        <v>1</v>
      </c>
      <c r="I17" s="2">
        <f t="shared" si="8"/>
        <v>0</v>
      </c>
    </row>
    <row r="18" spans="1:9" x14ac:dyDescent="0.25">
      <c r="A18" s="7">
        <v>46472</v>
      </c>
      <c r="B18" s="8">
        <f t="shared" si="4"/>
        <v>46472</v>
      </c>
      <c r="C18" s="6">
        <f t="shared" si="5"/>
        <v>5</v>
      </c>
      <c r="D18" s="6"/>
      <c r="E18" s="6" t="s">
        <v>47</v>
      </c>
      <c r="F18" s="6" t="s">
        <v>40</v>
      </c>
      <c r="G18" s="2" t="b">
        <f t="shared" si="6"/>
        <v>1</v>
      </c>
      <c r="H18" s="2" t="str">
        <f t="shared" si="7"/>
        <v>1</v>
      </c>
      <c r="I18" s="2">
        <f t="shared" si="8"/>
        <v>0</v>
      </c>
    </row>
    <row r="19" spans="1:9" x14ac:dyDescent="0.25">
      <c r="A19" s="7">
        <v>46475</v>
      </c>
      <c r="B19" s="8">
        <f t="shared" si="4"/>
        <v>46475</v>
      </c>
      <c r="C19" s="6">
        <f t="shared" si="5"/>
        <v>1</v>
      </c>
      <c r="D19" s="6"/>
      <c r="E19" s="6" t="s">
        <v>48</v>
      </c>
      <c r="F19" s="6" t="s">
        <v>40</v>
      </c>
      <c r="G19" s="2" t="b">
        <f t="shared" si="6"/>
        <v>1</v>
      </c>
      <c r="H19" s="2" t="str">
        <f t="shared" si="7"/>
        <v>1</v>
      </c>
      <c r="I19" s="2">
        <f t="shared" si="8"/>
        <v>0</v>
      </c>
    </row>
    <row r="20" spans="1:9" x14ac:dyDescent="0.25">
      <c r="A20" s="7">
        <v>46510</v>
      </c>
      <c r="B20" s="8">
        <f t="shared" si="4"/>
        <v>46510</v>
      </c>
      <c r="C20" s="6">
        <f t="shared" si="5"/>
        <v>1</v>
      </c>
      <c r="D20" s="6"/>
      <c r="E20" s="6" t="s">
        <v>49</v>
      </c>
      <c r="F20" s="6" t="s">
        <v>40</v>
      </c>
      <c r="G20" s="2" t="b">
        <f t="shared" si="6"/>
        <v>1</v>
      </c>
      <c r="H20" s="2" t="str">
        <f t="shared" si="7"/>
        <v>1</v>
      </c>
      <c r="I20" s="2">
        <f t="shared" si="8"/>
        <v>0</v>
      </c>
    </row>
    <row r="21" spans="1:9" x14ac:dyDescent="0.25">
      <c r="A21" s="7">
        <v>46538</v>
      </c>
      <c r="B21" s="8">
        <f t="shared" si="4"/>
        <v>46538</v>
      </c>
      <c r="C21" s="6">
        <f t="shared" si="5"/>
        <v>1</v>
      </c>
      <c r="D21" s="6"/>
      <c r="E21" s="6" t="s">
        <v>50</v>
      </c>
      <c r="F21" s="6" t="s">
        <v>40</v>
      </c>
      <c r="G21" s="2" t="b">
        <f t="shared" si="6"/>
        <v>1</v>
      </c>
      <c r="H21" s="2" t="str">
        <f t="shared" si="7"/>
        <v>1</v>
      </c>
      <c r="I21" s="2">
        <f t="shared" si="8"/>
        <v>0</v>
      </c>
    </row>
  </sheetData>
  <sheetProtection algorithmName="SHA-512" hashValue="oTuUI9HISpaBKMO+7pSvaqKitIy1eUybFGr3IiChhFM8/RzvORTmVju5mubI1lFXPR0b+YxSvIuwH/wfSyG89Q==" saltValue="zWftL84HN/7jVaGOZTr8/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Calculator</vt:lpstr>
      <vt:lpstr>Data</vt:lpstr>
      <vt:lpstr>Grade</vt:lpstr>
      <vt:lpstr>Grades</vt:lpstr>
    </vt:vector>
  </TitlesOfParts>
  <Manager/>
  <Company>University of Essex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Fidgett, Carly J</dc:creator>
  <cp:keywords/>
  <dc:description/>
  <cp:lastModifiedBy>Ramsden, Carly J</cp:lastModifiedBy>
  <cp:revision/>
  <dcterms:created xsi:type="dcterms:W3CDTF">2015-05-29T12:02:28Z</dcterms:created>
  <dcterms:modified xsi:type="dcterms:W3CDTF">2026-05-08T14:18:34Z</dcterms:modified>
  <cp:category/>
  <cp:contentStatus/>
</cp:coreProperties>
</file>