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08236684143/WOPIServiceId_TP_BOX_2/WOPIUserId_-/"/>
    </mc:Choice>
  </mc:AlternateContent>
  <xr:revisionPtr revIDLastSave="25" documentId="13_ncr:1_{DFAB2B6F-D24B-4549-BC72-8DE10B0B54DD}" xr6:coauthVersionLast="47" xr6:coauthVersionMax="47" xr10:uidLastSave="{2F2268B7-A7D9-4589-8ADE-A4DEBF9AC6CA}"/>
  <workbookProtection workbookAlgorithmName="SHA-512" workbookHashValue="ofbGPNqUe8doMwUHrsSRlT1u7K0pRbquEHX6QTc623hW6ePMn4eAS1yQ9Pw18wMF+5P3nUo/XxirhOMdEitTkQ==" workbookSaltValue="tfPpjYPJhEyFVLQUO49sSQ==" workbookSpinCount="100000" lockStructure="1"/>
  <bookViews>
    <workbookView xWindow="28680" yWindow="-3180" windowWidth="29040" windowHeight="15720" xr2:uid="{00000000-000D-0000-FFFF-FFFF00000000}"/>
  </bookViews>
  <sheets>
    <sheet name="Calculator" sheetId="1" r:id="rId1"/>
    <sheet name="Data" sheetId="2" state="hidden" r:id="rId2"/>
  </sheets>
  <externalReferences>
    <externalReference r:id="rId3"/>
  </externalReferences>
  <definedNames>
    <definedName name="Grade">Data!$A$2:$A$5</definedName>
    <definedName name="Grades">Data!$A$2:$A$5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B8" i="2"/>
  <c r="A8" i="2"/>
  <c r="F43" i="1" l="1"/>
  <c r="E43" i="1"/>
  <c r="B15" i="2"/>
  <c r="C15" i="2" s="1"/>
  <c r="D28" i="1"/>
  <c r="G15" i="2"/>
  <c r="H15" i="2" s="1"/>
  <c r="I15" i="2" s="1"/>
  <c r="F40" i="1"/>
  <c r="F41" i="1"/>
  <c r="F42" i="1"/>
  <c r="F44" i="1"/>
  <c r="F45" i="1"/>
  <c r="E40" i="1"/>
  <c r="E41" i="1"/>
  <c r="E42" i="1"/>
  <c r="E44" i="1"/>
  <c r="E45" i="1"/>
  <c r="C40" i="1"/>
  <c r="C41" i="1"/>
  <c r="C42" i="1"/>
  <c r="C44" i="1"/>
  <c r="C45" i="1"/>
  <c r="B12" i="2"/>
  <c r="C12" i="2" s="1"/>
  <c r="D40" i="1" l="1"/>
  <c r="G12" i="2" l="1"/>
  <c r="H12" i="2" s="1"/>
  <c r="I12" i="2" s="1"/>
  <c r="G13" i="2"/>
  <c r="H13" i="2" s="1"/>
  <c r="I13" i="2" s="1"/>
  <c r="G14" i="2"/>
  <c r="H14" i="2" s="1"/>
  <c r="G11" i="2"/>
  <c r="G16" i="2"/>
  <c r="G17" i="2"/>
  <c r="G18" i="2"/>
  <c r="G19" i="2"/>
  <c r="G20" i="2"/>
  <c r="G21" i="2"/>
  <c r="G22" i="2"/>
  <c r="D11" i="1"/>
  <c r="C8" i="2"/>
  <c r="D8" i="2" s="1"/>
  <c r="D5" i="2"/>
  <c r="D4" i="2"/>
  <c r="D3" i="2"/>
  <c r="D2" i="2"/>
  <c r="H22" i="2" l="1"/>
  <c r="B22" i="2"/>
  <c r="C22" i="2" s="1"/>
  <c r="H21" i="2"/>
  <c r="B21" i="2"/>
  <c r="C21" i="2" s="1"/>
  <c r="H20" i="2"/>
  <c r="B20" i="2"/>
  <c r="C20" i="2" s="1"/>
  <c r="H19" i="2"/>
  <c r="B19" i="2"/>
  <c r="C19" i="2" s="1"/>
  <c r="H18" i="2"/>
  <c r="B18" i="2"/>
  <c r="C18" i="2" s="1"/>
  <c r="H17" i="2"/>
  <c r="B17" i="2"/>
  <c r="C17" i="2" s="1"/>
  <c r="H16" i="2"/>
  <c r="B16" i="2"/>
  <c r="B14" i="2"/>
  <c r="B13" i="2"/>
  <c r="H11" i="2"/>
  <c r="B11" i="2"/>
  <c r="C11" i="2" s="1"/>
  <c r="C14" i="2" l="1"/>
  <c r="D42" i="1"/>
  <c r="C16" i="2"/>
  <c r="D44" i="1"/>
  <c r="C13" i="2"/>
  <c r="D41" i="1"/>
  <c r="C50" i="1"/>
  <c r="F46" i="1"/>
  <c r="F47" i="1"/>
  <c r="F48" i="1"/>
  <c r="F49" i="1"/>
  <c r="F50" i="1"/>
  <c r="E46" i="1"/>
  <c r="E47" i="1"/>
  <c r="E48" i="1"/>
  <c r="E49" i="1"/>
  <c r="E50" i="1"/>
  <c r="C46" i="1"/>
  <c r="C47" i="1"/>
  <c r="C48" i="1"/>
  <c r="C49" i="1"/>
  <c r="I16" i="2" l="1"/>
  <c r="D48" i="1"/>
  <c r="D47" i="1"/>
  <c r="I20" i="2" l="1"/>
  <c r="D50" i="1"/>
  <c r="D49" i="1"/>
  <c r="I19" i="2" l="1"/>
  <c r="I22" i="2"/>
  <c r="I21" i="2"/>
  <c r="E39" i="1" l="1"/>
  <c r="D21" i="1" l="1"/>
  <c r="D20" i="1"/>
  <c r="F33" i="1" l="1"/>
  <c r="F3" i="2" l="1"/>
  <c r="D29" i="1" l="1"/>
  <c r="D45" i="1"/>
  <c r="D46" i="1"/>
  <c r="C39" i="1"/>
  <c r="D39" i="1"/>
  <c r="F30" i="1"/>
  <c r="D12" i="1"/>
  <c r="F39" i="1"/>
  <c r="I17" i="2" l="1"/>
  <c r="F32" i="1"/>
  <c r="F34" i="1" s="1"/>
  <c r="I11" i="2"/>
  <c r="I14" i="2"/>
  <c r="I18" i="2"/>
</calcChain>
</file>

<file path=xl/sharedStrings.xml><?xml version="1.0" encoding="utf-8"?>
<sst xmlns="http://schemas.openxmlformats.org/spreadsheetml/2006/main" count="73" uniqueCount="56">
  <si>
    <t>ANNUAL LEAVE CALCULATOR 2026/27</t>
  </si>
  <si>
    <t>Please complete the grey boxes</t>
  </si>
  <si>
    <t>Step 1:</t>
  </si>
  <si>
    <t>Please select your grade:</t>
  </si>
  <si>
    <t>Band H (Pre Nov 17 Starter)</t>
  </si>
  <si>
    <r>
      <t xml:space="preserve">If you are a </t>
    </r>
    <r>
      <rPr>
        <b/>
        <u/>
        <sz val="11"/>
        <rFont val="Calibri"/>
        <family val="2"/>
        <scheme val="minor"/>
      </rPr>
      <t>full time</t>
    </r>
    <r>
      <rPr>
        <sz val="11"/>
        <rFont val="Calibri"/>
        <family val="2"/>
        <scheme val="minor"/>
      </rPr>
      <t xml:space="preserve"> member of staff employed for a </t>
    </r>
    <r>
      <rPr>
        <b/>
        <u/>
        <sz val="11"/>
        <rFont val="Calibri"/>
        <family val="2"/>
        <scheme val="minor"/>
      </rPr>
      <t>full year</t>
    </r>
    <r>
      <rPr>
        <sz val="11"/>
        <rFont val="Calibri"/>
        <family val="2"/>
        <scheme val="minor"/>
      </rPr>
      <t xml:space="preserve"> your entitlement will be as follows:</t>
    </r>
  </si>
  <si>
    <t>If you have carryover move to step 2.</t>
  </si>
  <si>
    <t>If you don't have carryover and are part-time or have started or are leaving part way through the year, continue to step 3.</t>
  </si>
  <si>
    <t>Step 2:</t>
  </si>
  <si>
    <r>
      <t xml:space="preserve">If you have carryover from the last annual leave year enter the number of </t>
    </r>
    <r>
      <rPr>
        <b/>
        <u/>
        <sz val="11"/>
        <color theme="1"/>
        <rFont val="Calibri"/>
        <family val="2"/>
        <scheme val="minor"/>
      </rPr>
      <t>hours</t>
    </r>
    <r>
      <rPr>
        <sz val="11"/>
        <color theme="1"/>
        <rFont val="Calibri"/>
        <family val="2"/>
        <scheme val="minor"/>
      </rPr>
      <t xml:space="preserve"> here: </t>
    </r>
  </si>
  <si>
    <t>Your total entitlement is:</t>
  </si>
  <si>
    <t>If you are part-time / have started or are leaving part way through the year, complete steps 3 &amp; 4.</t>
  </si>
  <si>
    <t>Step 3:</t>
  </si>
  <si>
    <t xml:space="preserve">Enter the number of hours you work per week: </t>
  </si>
  <si>
    <t>Step 4:</t>
  </si>
  <si>
    <t>If you started after:</t>
  </si>
  <si>
    <t>enter your start date:</t>
  </si>
  <si>
    <t>If you leave before:</t>
  </si>
  <si>
    <t>enter your leaving date:</t>
  </si>
  <si>
    <t xml:space="preserve">Your pro rata annual leave entitlement for this leave year is: </t>
  </si>
  <si>
    <t xml:space="preserve">Your carryover for the year is: </t>
  </si>
  <si>
    <r>
      <t xml:space="preserve">Your pro rata entitlement </t>
    </r>
    <r>
      <rPr>
        <b/>
        <u/>
        <sz val="12"/>
        <rFont val="Calibri"/>
        <family val="2"/>
        <scheme val="minor"/>
      </rPr>
      <t>including carryover</t>
    </r>
    <r>
      <rPr>
        <b/>
        <sz val="12"/>
        <rFont val="Calibri"/>
        <family val="2"/>
        <scheme val="minor"/>
      </rPr>
      <t xml:space="preserve"> for this leave year is: </t>
    </r>
  </si>
  <si>
    <t>For Information - Bank holiday and closure days 2026/27:</t>
  </si>
  <si>
    <t>Date</t>
  </si>
  <si>
    <t>Day</t>
  </si>
  <si>
    <t>Occasion</t>
  </si>
  <si>
    <t>BH/Closure Day</t>
  </si>
  <si>
    <t>Monday</t>
  </si>
  <si>
    <t>Annual Leave</t>
  </si>
  <si>
    <t>BH/Closure</t>
  </si>
  <si>
    <t>Total</t>
  </si>
  <si>
    <t>Band A-E</t>
  </si>
  <si>
    <t>Band F-H</t>
  </si>
  <si>
    <t>Band I-K</t>
  </si>
  <si>
    <t>Start Date</t>
  </si>
  <si>
    <t>End Date</t>
  </si>
  <si>
    <t>Number of days between period</t>
  </si>
  <si>
    <t>Number of Days - Leap Year</t>
  </si>
  <si>
    <t>Day Number</t>
  </si>
  <si>
    <t>Working Pattern</t>
  </si>
  <si>
    <t>Employed</t>
  </si>
  <si>
    <t>TRUE (1)/FALSE (0)</t>
  </si>
  <si>
    <t>Duration of BH/CL</t>
  </si>
  <si>
    <t>Summer</t>
  </si>
  <si>
    <t>Bank Holiday</t>
  </si>
  <si>
    <t>Christmas Eve</t>
  </si>
  <si>
    <t>Closure Day</t>
  </si>
  <si>
    <t>Christmas Day</t>
  </si>
  <si>
    <t>Boxing Day</t>
  </si>
  <si>
    <t>University Closure</t>
  </si>
  <si>
    <t>New Year's Day</t>
  </si>
  <si>
    <t>Good Friday</t>
  </si>
  <si>
    <t>Easter Monday</t>
  </si>
  <si>
    <t>Early May Bank Holiday</t>
  </si>
  <si>
    <t>Spring Bank Holiday</t>
  </si>
  <si>
    <t>BH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</si>
</sst>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</borders>
  <cellStyleXfs count="2">
    <xf numFmtId="0" fontId="0" fillId="0" borderId="0"/>
    <xf numFmtId="0" fontId="6" fillId="2" borderId="4" applyNumberFormat="0" applyFont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2" borderId="4" xfId="1" applyFont="1"/>
    <xf numFmtId="15" fontId="0" fillId="2" borderId="4" xfId="1" applyNumberFormat="1" applyFont="1"/>
    <xf numFmtId="1" fontId="0" fillId="2" borderId="4" xfId="1" applyNumberFormat="1" applyFont="1"/>
    <xf numFmtId="0" fontId="2" fillId="2" borderId="4" xfId="1" applyFont="1" applyProtection="1">
      <protection locked="0"/>
    </xf>
    <xf numFmtId="0" fontId="0" fillId="2" borderId="4" xfId="1" applyFont="1" applyProtection="1">
      <protection locked="0"/>
    </xf>
    <xf numFmtId="15" fontId="0" fillId="2" borderId="4" xfId="1" applyNumberFormat="1" applyFont="1" applyAlignment="1" applyProtection="1">
      <alignment horizontal="left"/>
      <protection locked="0"/>
    </xf>
    <xf numFmtId="164" fontId="0" fillId="2" borderId="4" xfId="1" applyNumberFormat="1" applyFont="1" applyProtection="1">
      <protection locked="0"/>
    </xf>
    <xf numFmtId="0" fontId="2" fillId="2" borderId="4" xfId="1" applyFont="1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5" fontId="0" fillId="0" borderId="0" xfId="0" applyNumberFormat="1"/>
    <xf numFmtId="0" fontId="9" fillId="0" borderId="0" xfId="0" applyFont="1" applyAlignment="1">
      <alignment horizontal="right"/>
    </xf>
    <xf numFmtId="15" fontId="7" fillId="3" borderId="1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3" fillId="0" borderId="0" xfId="0" applyFont="1"/>
    <xf numFmtId="15" fontId="6" fillId="2" borderId="4" xfId="1" applyNumberFormat="1" applyFont="1"/>
    <xf numFmtId="15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5" xfId="0" applyFont="1" applyBorder="1"/>
    <xf numFmtId="0" fontId="0" fillId="0" borderId="6" xfId="0" applyBorder="1"/>
    <xf numFmtId="0" fontId="0" fillId="0" borderId="7" xfId="0" applyBorder="1"/>
    <xf numFmtId="0" fontId="7" fillId="0" borderId="8" xfId="0" applyFont="1" applyBorder="1"/>
    <xf numFmtId="0" fontId="0" fillId="0" borderId="9" xfId="0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/>
    <xf numFmtId="0" fontId="0" fillId="0" borderId="11" xfId="0" applyBorder="1"/>
    <xf numFmtId="0" fontId="0" fillId="0" borderId="12" xfId="0" applyBorder="1"/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/>
    </xf>
    <xf numFmtId="0" fontId="7" fillId="0" borderId="9" xfId="0" applyFont="1" applyBorder="1"/>
    <xf numFmtId="0" fontId="14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3" fillId="0" borderId="9" xfId="0" applyFont="1" applyBorder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CC"/>
      <color rgb="FF0000FF"/>
      <color rgb="FF333333"/>
      <color rgb="FF666699"/>
      <color rgb="FF007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532785</xdr:colOff>
      <xdr:row>1</xdr:row>
      <xdr:rowOff>190499</xdr:rowOff>
    </xdr:from>
    <xdr:to>
      <xdr:col>6</xdr:col>
      <xdr:colOff>704850</xdr:colOff>
      <xdr:row>5</xdr:row>
      <xdr:rowOff>39706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5810" y="323849"/>
          <a:ext cx="1638915" cy="7255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ox\Commercial%20Applications\iTrent\System%20Configuration\Absence\Annual%20Leave\2026-27\Annual%20leave%20calculator%202026-27%20UoE.xlsx" TargetMode="External"/><Relationship Id="rId1" Type="http://schemas.openxmlformats.org/officeDocument/2006/relationships/externalLinkPath" Target="Annual%20leave%20calculator%202026-27%20Uo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ulator"/>
      <sheetName val="Data"/>
    </sheetNames>
    <sheetDataSet>
      <sheetData sheetId="0">
        <row r="27">
          <cell r="G27"/>
        </row>
        <row r="28">
          <cell r="G28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B1:R53"/>
  <sheetViews>
    <sheetView showGridLines="0" showRowColHeaders="0" tabSelected="1" zoomScaleNormal="100" workbookViewId="0">
      <selection activeCell="C5" sqref="C5"/>
    </sheetView>
  </sheetViews>
  <sheetFormatPr defaultColWidth="9.140625" defaultRowHeight="15" x14ac:dyDescent="0.25"/>
  <cols>
    <col min="1" max="1" width="1.7109375" customWidth="1"/>
    <col min="2" max="2" width="5" customWidth="1"/>
    <col min="3" max="3" width="25.140625" customWidth="1"/>
    <col min="4" max="4" width="23.42578125" customWidth="1"/>
    <col min="5" max="5" width="24" customWidth="1"/>
    <col min="6" max="6" width="22" customWidth="1"/>
    <col min="7" max="7" width="16.85546875" customWidth="1"/>
    <col min="8" max="8" width="13.140625" customWidth="1"/>
  </cols>
  <sheetData>
    <row r="1" spans="2:18" ht="10.5" customHeight="1" thickBot="1" x14ac:dyDescent="0.3"/>
    <row r="2" spans="2:18" ht="15.75" thickTop="1" x14ac:dyDescent="0.25">
      <c r="B2" s="32"/>
      <c r="C2" s="33"/>
      <c r="D2" s="33"/>
      <c r="E2" s="33"/>
      <c r="F2" s="33"/>
      <c r="G2" s="34"/>
    </row>
    <row r="3" spans="2:18" ht="23.25" x14ac:dyDescent="0.35">
      <c r="B3" s="35"/>
      <c r="C3" s="54" t="s">
        <v>0</v>
      </c>
      <c r="D3" s="54"/>
      <c r="E3" s="54"/>
      <c r="F3" s="54"/>
      <c r="G3" s="36"/>
      <c r="M3" s="50"/>
    </row>
    <row r="4" spans="2:18" x14ac:dyDescent="0.25">
      <c r="B4" s="35"/>
      <c r="C4" s="55" t="s">
        <v>1</v>
      </c>
      <c r="D4" s="55"/>
      <c r="E4" s="55"/>
      <c r="F4" s="55"/>
      <c r="G4" s="36"/>
    </row>
    <row r="5" spans="2:18" x14ac:dyDescent="0.25">
      <c r="B5" s="35"/>
      <c r="D5" s="51"/>
      <c r="E5" s="51"/>
      <c r="F5" s="51"/>
      <c r="G5" s="36"/>
    </row>
    <row r="6" spans="2:18" x14ac:dyDescent="0.25">
      <c r="B6" s="35"/>
      <c r="C6" s="24" t="s">
        <v>2</v>
      </c>
      <c r="G6" s="36"/>
    </row>
    <row r="7" spans="2:18" x14ac:dyDescent="0.25">
      <c r="B7" s="35"/>
      <c r="C7" s="11" t="s">
        <v>3</v>
      </c>
      <c r="D7" s="52"/>
      <c r="E7" s="53"/>
      <c r="G7" s="36"/>
    </row>
    <row r="8" spans="2:18" x14ac:dyDescent="0.25">
      <c r="B8" s="35"/>
      <c r="G8" s="36"/>
    </row>
    <row r="9" spans="2:18" x14ac:dyDescent="0.25">
      <c r="B9" s="35"/>
      <c r="C9" s="15" t="s">
        <v>5</v>
      </c>
      <c r="G9" s="36"/>
    </row>
    <row r="10" spans="2:18" x14ac:dyDescent="0.25">
      <c r="B10" s="35"/>
      <c r="G10" s="36"/>
      <c r="J10" s="12"/>
      <c r="K10" s="12"/>
      <c r="L10" s="12"/>
      <c r="M10" s="12"/>
      <c r="N10" s="12"/>
      <c r="O10" s="12"/>
      <c r="P10" s="12"/>
    </row>
    <row r="11" spans="2:18" s="13" customFormat="1" x14ac:dyDescent="0.25">
      <c r="B11" s="37"/>
      <c r="C11"/>
      <c r="D11" s="31" t="str">
        <f>IF(ISBLANK($D$7),"",IF($D$7="Band A-E",Data!B2&amp;" days/"&amp;Data!B2*7.6&amp;" hrs",IF($D$7="Band F-H",Data!B3&amp;" days/"&amp;Data!B3*7.6&amp;" hrs",IF($D$7="Band I-K",Data!B5&amp;" days/"&amp;Data!B5*7.6&amp;" hrs",IF($D$7="Band H (Pre Nov 17 Starter)",Data!B4&amp;" days/"&amp;Data!B4*7.6&amp;" hrs")))))</f>
        <v/>
      </c>
      <c r="G11" s="36"/>
      <c r="H11"/>
      <c r="J11"/>
      <c r="K11" s="28"/>
      <c r="L11" s="30"/>
      <c r="M11" s="29"/>
      <c r="N11" s="49"/>
      <c r="O11" s="49"/>
      <c r="P11"/>
      <c r="R11"/>
    </row>
    <row r="12" spans="2:18" x14ac:dyDescent="0.25">
      <c r="B12" s="35"/>
      <c r="D12" s="14" t="str">
        <f>IF(ISBLANK($D$7),"",IF($D$7="Grades 1-6",Data!C2*7.2,Data!#REF!*7.2))</f>
        <v/>
      </c>
      <c r="G12" s="36"/>
    </row>
    <row r="13" spans="2:18" x14ac:dyDescent="0.25">
      <c r="B13" s="35"/>
      <c r="C13" s="44" t="s">
        <v>6</v>
      </c>
      <c r="D13" s="15"/>
      <c r="E13" s="14"/>
      <c r="G13" s="36"/>
    </row>
    <row r="14" spans="2:18" x14ac:dyDescent="0.25">
      <c r="B14" s="35"/>
      <c r="C14" s="44" t="s">
        <v>7</v>
      </c>
      <c r="D14" s="15"/>
      <c r="E14" s="14"/>
      <c r="G14" s="36"/>
    </row>
    <row r="15" spans="2:18" x14ac:dyDescent="0.25">
      <c r="B15" s="35"/>
      <c r="C15" s="44"/>
      <c r="D15" s="15"/>
      <c r="E15" s="14"/>
      <c r="G15" s="36"/>
    </row>
    <row r="16" spans="2:18" x14ac:dyDescent="0.25">
      <c r="B16" s="35"/>
      <c r="C16" s="24" t="s">
        <v>8</v>
      </c>
      <c r="D16" s="15"/>
      <c r="E16" s="14"/>
      <c r="G16" s="36"/>
    </row>
    <row r="17" spans="2:7" x14ac:dyDescent="0.25">
      <c r="B17" s="35"/>
      <c r="C17" t="s">
        <v>9</v>
      </c>
      <c r="G17" s="36"/>
    </row>
    <row r="18" spans="2:7" x14ac:dyDescent="0.25">
      <c r="B18" s="35"/>
      <c r="E18" s="22"/>
      <c r="G18" s="36"/>
    </row>
    <row r="19" spans="2:7" ht="15" customHeight="1" x14ac:dyDescent="0.25">
      <c r="B19" s="35"/>
      <c r="G19" s="47"/>
    </row>
    <row r="20" spans="2:7" ht="15" customHeight="1" x14ac:dyDescent="0.25">
      <c r="B20" s="35"/>
      <c r="C20" s="20" t="s">
        <v>10</v>
      </c>
      <c r="D20" s="31" t="str">
        <f>((IF(ISBLANK($D$7),"",IF($D$7="Band A-E",Data!D2*7.6,IF($D$7="Band F-H",Data!D3*7.6,IF($D$7="Band H (Pre Nov 17 Starter)",Data!D4*7.6,IF($D$7="Band I-K",Data!D5*7.6))))+E18)))</f>
        <v/>
      </c>
      <c r="G20" s="36"/>
    </row>
    <row r="21" spans="2:7" ht="15" customHeight="1" x14ac:dyDescent="0.25">
      <c r="B21" s="35"/>
      <c r="D21" s="14" t="str">
        <f>((IF(ISBLANK($D$7),"",IF($D$7="Band A-E",Data!D2*7.6,IF($D$7="Band F-H",Data!D3*7.6,IF($D$7="Band H (Pre Nov 17 Starter)",Data!D4*7.6,IF($D$7="Band I-K",Data!D5*7.6))))+E18)))</f>
        <v/>
      </c>
      <c r="G21" s="36"/>
    </row>
    <row r="22" spans="2:7" x14ac:dyDescent="0.25">
      <c r="B22" s="35"/>
      <c r="C22" s="44" t="s">
        <v>11</v>
      </c>
      <c r="E22" s="14"/>
      <c r="G22" s="36"/>
    </row>
    <row r="23" spans="2:7" x14ac:dyDescent="0.25">
      <c r="B23" s="35"/>
      <c r="E23" s="14"/>
      <c r="G23" s="36"/>
    </row>
    <row r="24" spans="2:7" x14ac:dyDescent="0.25">
      <c r="B24" s="35"/>
      <c r="C24" s="24" t="s">
        <v>12</v>
      </c>
      <c r="E24" s="14"/>
      <c r="G24" s="36"/>
    </row>
    <row r="25" spans="2:7" x14ac:dyDescent="0.25">
      <c r="B25" s="35"/>
      <c r="C25" t="s">
        <v>13</v>
      </c>
      <c r="E25" s="23"/>
      <c r="G25" s="36"/>
    </row>
    <row r="26" spans="2:7" ht="15.75" customHeight="1" x14ac:dyDescent="0.25">
      <c r="B26" s="35"/>
      <c r="G26" s="36"/>
    </row>
    <row r="27" spans="2:7" ht="15.75" customHeight="1" x14ac:dyDescent="0.25">
      <c r="B27" s="35"/>
      <c r="C27" s="24" t="s">
        <v>14</v>
      </c>
      <c r="G27" s="36"/>
    </row>
    <row r="28" spans="2:7" ht="15" customHeight="1" x14ac:dyDescent="0.25">
      <c r="B28" s="35"/>
      <c r="C28" t="s">
        <v>15</v>
      </c>
      <c r="D28" s="27">
        <f>Data!E8</f>
        <v>46235</v>
      </c>
      <c r="E28" t="s">
        <v>16</v>
      </c>
      <c r="F28" s="21"/>
      <c r="G28" s="48" t="str">
        <f>IF(ISBLANK(F28),"",IF(F28&gt;=D28," ","The date entered must be equal to or after 01/08/2026"))</f>
        <v/>
      </c>
    </row>
    <row r="29" spans="2:7" x14ac:dyDescent="0.25">
      <c r="B29" s="35"/>
      <c r="C29" t="s">
        <v>17</v>
      </c>
      <c r="D29" s="27">
        <f>Data!F8</f>
        <v>46599</v>
      </c>
      <c r="E29" t="s">
        <v>18</v>
      </c>
      <c r="F29" s="21"/>
      <c r="G29" s="48" t="str">
        <f>IF(F29&lt;=D29," ","The date entered must be equal to or before 31/07/2027")</f>
        <v xml:space="preserve"> </v>
      </c>
    </row>
    <row r="30" spans="2:7" ht="15" customHeight="1" x14ac:dyDescent="0.25">
      <c r="B30" s="35"/>
      <c r="F30" s="25" t="str">
        <f>IF(F29="","",IF(F29&lt;F28,"End date must be later than start date",""))</f>
        <v/>
      </c>
      <c r="G30" s="36"/>
    </row>
    <row r="31" spans="2:7" x14ac:dyDescent="0.25">
      <c r="B31" s="35"/>
      <c r="C31" s="15"/>
      <c r="D31" s="15"/>
      <c r="E31" s="15"/>
      <c r="F31" s="15"/>
      <c r="G31" s="43"/>
    </row>
    <row r="32" spans="2:7" ht="15.75" x14ac:dyDescent="0.25">
      <c r="B32" s="35"/>
      <c r="C32" s="45" t="s">
        <v>19</v>
      </c>
      <c r="D32" s="15"/>
      <c r="F32" s="41" t="str">
        <f>IF(ISBLANK(E25),"",(((D21-E18)/365*Data!D8)*(Calculator!E25/38)))</f>
        <v/>
      </c>
      <c r="G32" s="36"/>
    </row>
    <row r="33" spans="2:7" ht="15.75" x14ac:dyDescent="0.25">
      <c r="B33" s="35"/>
      <c r="C33" s="45" t="s">
        <v>20</v>
      </c>
      <c r="D33" s="15"/>
      <c r="F33" s="41" t="str">
        <f>IF(ISBLANK(E18),"",E18)</f>
        <v/>
      </c>
      <c r="G33" s="36"/>
    </row>
    <row r="34" spans="2:7" ht="15.75" x14ac:dyDescent="0.25">
      <c r="B34" s="35"/>
      <c r="C34" s="46" t="s">
        <v>21</v>
      </c>
      <c r="D34" s="15"/>
      <c r="F34" s="42" t="str">
        <f>IF(ISBLANK(E25),"",F32+E18)</f>
        <v/>
      </c>
      <c r="G34" s="36"/>
    </row>
    <row r="35" spans="2:7" ht="16.5" customHeight="1" x14ac:dyDescent="0.25">
      <c r="B35" s="35"/>
      <c r="G35" s="36"/>
    </row>
    <row r="36" spans="2:7" x14ac:dyDescent="0.25">
      <c r="B36" s="35"/>
      <c r="C36" s="44" t="s">
        <v>22</v>
      </c>
      <c r="G36" s="36"/>
    </row>
    <row r="37" spans="2:7" x14ac:dyDescent="0.25">
      <c r="B37" s="35"/>
      <c r="G37" s="36"/>
    </row>
    <row r="38" spans="2:7" x14ac:dyDescent="0.25">
      <c r="B38" s="35"/>
      <c r="C38" s="16" t="s">
        <v>23</v>
      </c>
      <c r="D38" s="16" t="s">
        <v>24</v>
      </c>
      <c r="E38" s="16" t="s">
        <v>25</v>
      </c>
      <c r="F38" s="16" t="s">
        <v>26</v>
      </c>
      <c r="G38" s="36"/>
    </row>
    <row r="39" spans="2:7" x14ac:dyDescent="0.25">
      <c r="B39" s="35"/>
      <c r="C39" s="17">
        <f>Data!A11</f>
        <v>46265</v>
      </c>
      <c r="D39" s="18">
        <f>Data!B11</f>
        <v>46265</v>
      </c>
      <c r="E39" s="1" t="str">
        <f>Data!E11</f>
        <v>Summer</v>
      </c>
      <c r="F39" s="1" t="str">
        <f>Data!F11</f>
        <v>Bank Holiday</v>
      </c>
      <c r="G39" s="36"/>
    </row>
    <row r="40" spans="2:7" x14ac:dyDescent="0.25">
      <c r="B40" s="35"/>
      <c r="C40" s="17">
        <f>Data!A12</f>
        <v>46380</v>
      </c>
      <c r="D40" s="18">
        <f>Data!B12</f>
        <v>46380</v>
      </c>
      <c r="E40" s="1" t="str">
        <f>Data!E12</f>
        <v>Christmas Eve</v>
      </c>
      <c r="F40" s="1" t="str">
        <f>Data!F12</f>
        <v>Closure Day</v>
      </c>
      <c r="G40" s="36"/>
    </row>
    <row r="41" spans="2:7" x14ac:dyDescent="0.25">
      <c r="B41" s="35"/>
      <c r="C41" s="17">
        <f>Data!A13</f>
        <v>46381</v>
      </c>
      <c r="D41" s="18">
        <f>Data!B13</f>
        <v>46381</v>
      </c>
      <c r="E41" s="1" t="str">
        <f>Data!E13</f>
        <v>Christmas Day</v>
      </c>
      <c r="F41" s="1" t="str">
        <f>Data!F13</f>
        <v>Bank Holiday</v>
      </c>
      <c r="G41" s="36"/>
    </row>
    <row r="42" spans="2:7" x14ac:dyDescent="0.25">
      <c r="B42" s="35"/>
      <c r="C42" s="17">
        <f>Data!A14</f>
        <v>46384</v>
      </c>
      <c r="D42" s="18">
        <f>Data!B14</f>
        <v>46384</v>
      </c>
      <c r="E42" s="1" t="str">
        <f>Data!E14</f>
        <v>Boxing Day</v>
      </c>
      <c r="F42" s="1" t="str">
        <f>Data!F14</f>
        <v>BH (substitute day)</v>
      </c>
      <c r="G42" s="36"/>
    </row>
    <row r="43" spans="2:7" x14ac:dyDescent="0.25">
      <c r="B43" s="35"/>
      <c r="C43" s="17">
        <v>46020</v>
      </c>
      <c r="D43" s="18" t="s">
        <v>27</v>
      </c>
      <c r="E43" s="1" t="str">
        <f>Data!E15</f>
        <v>University Closure</v>
      </c>
      <c r="F43" s="1" t="str">
        <f>Data!F15</f>
        <v>Closure Day</v>
      </c>
      <c r="G43" s="36"/>
    </row>
    <row r="44" spans="2:7" x14ac:dyDescent="0.25">
      <c r="B44" s="35"/>
      <c r="C44" s="17">
        <f>Data!A16</f>
        <v>46386</v>
      </c>
      <c r="D44" s="18">
        <f>Data!B16</f>
        <v>46386</v>
      </c>
      <c r="E44" s="1" t="str">
        <f>Data!E16</f>
        <v>University Closure</v>
      </c>
      <c r="F44" s="1" t="str">
        <f>Data!F16</f>
        <v>Closure Day</v>
      </c>
      <c r="G44" s="36"/>
    </row>
    <row r="45" spans="2:7" x14ac:dyDescent="0.25">
      <c r="B45" s="35"/>
      <c r="C45" s="17">
        <f>Data!A17</f>
        <v>46387</v>
      </c>
      <c r="D45" s="18">
        <f>Data!B17</f>
        <v>46387</v>
      </c>
      <c r="E45" s="1" t="str">
        <f>Data!E17</f>
        <v>University Closure</v>
      </c>
      <c r="F45" s="1" t="str">
        <f>Data!F17</f>
        <v>Closure Day</v>
      </c>
      <c r="G45" s="36"/>
    </row>
    <row r="46" spans="2:7" x14ac:dyDescent="0.25">
      <c r="B46" s="35"/>
      <c r="C46" s="17">
        <f>Data!A18</f>
        <v>46388</v>
      </c>
      <c r="D46" s="18">
        <f>Data!B18</f>
        <v>46388</v>
      </c>
      <c r="E46" s="1" t="str">
        <f>Data!E18</f>
        <v>New Year's Day</v>
      </c>
      <c r="F46" s="1" t="str">
        <f>Data!F18</f>
        <v>Bank Holiday</v>
      </c>
      <c r="G46" s="36"/>
    </row>
    <row r="47" spans="2:7" x14ac:dyDescent="0.25">
      <c r="B47" s="35"/>
      <c r="C47" s="17">
        <f>Data!A19</f>
        <v>46472</v>
      </c>
      <c r="D47" s="18">
        <f>Data!B19</f>
        <v>46472</v>
      </c>
      <c r="E47" s="1" t="str">
        <f>Data!E19</f>
        <v>Good Friday</v>
      </c>
      <c r="F47" s="1" t="str">
        <f>Data!F19</f>
        <v>Bank Holiday</v>
      </c>
      <c r="G47" s="36"/>
    </row>
    <row r="48" spans="2:7" x14ac:dyDescent="0.25">
      <c r="B48" s="35"/>
      <c r="C48" s="17">
        <f>Data!A20</f>
        <v>46475</v>
      </c>
      <c r="D48" s="18">
        <f>Data!B20</f>
        <v>46475</v>
      </c>
      <c r="E48" s="1" t="str">
        <f>Data!E20</f>
        <v>Easter Monday</v>
      </c>
      <c r="F48" s="1" t="str">
        <f>Data!F20</f>
        <v>Bank Holiday</v>
      </c>
      <c r="G48" s="36"/>
    </row>
    <row r="49" spans="2:7" x14ac:dyDescent="0.25">
      <c r="B49" s="35"/>
      <c r="C49" s="17">
        <f>Data!A21</f>
        <v>46510</v>
      </c>
      <c r="D49" s="18">
        <f>Data!B21</f>
        <v>46510</v>
      </c>
      <c r="E49" s="1" t="str">
        <f>Data!E21</f>
        <v>Early May Bank Holiday</v>
      </c>
      <c r="F49" s="1" t="str">
        <f>Data!F21</f>
        <v>Bank Holiday</v>
      </c>
      <c r="G49" s="36"/>
    </row>
    <row r="50" spans="2:7" x14ac:dyDescent="0.25">
      <c r="B50" s="35"/>
      <c r="C50" s="17">
        <f>Data!A22</f>
        <v>46538</v>
      </c>
      <c r="D50" s="18">
        <f>Data!B22</f>
        <v>46538</v>
      </c>
      <c r="E50" s="1" t="str">
        <f>Data!E22</f>
        <v>Spring Bank Holiday</v>
      </c>
      <c r="F50" s="1" t="str">
        <f>Data!F22</f>
        <v>Bank Holiday</v>
      </c>
      <c r="G50" s="36"/>
    </row>
    <row r="51" spans="2:7" ht="7.5" customHeight="1" x14ac:dyDescent="0.25">
      <c r="B51" s="35"/>
      <c r="C51" s="19"/>
      <c r="G51" s="36"/>
    </row>
    <row r="52" spans="2:7" ht="15.75" thickBot="1" x14ac:dyDescent="0.3">
      <c r="B52" s="38"/>
      <c r="C52" s="39"/>
      <c r="D52" s="39"/>
      <c r="E52" s="39"/>
      <c r="F52" s="39"/>
      <c r="G52" s="40"/>
    </row>
    <row r="53" spans="2:7" ht="15.75" thickTop="1" x14ac:dyDescent="0.25"/>
  </sheetData>
  <sheetProtection algorithmName="SHA-512" hashValue="gWsZFu7gMMzVHRiVh4b7ce5BfiPkWso2wzTIofoFzswvg16rqodz+yJ0/foMdpQbDsjBRQfz5cQZAJ+ULhVIGA==" saltValue="HS+dIzQau/VYIf2jutmWUw==" spinCount="100000" sheet="1" objects="1" scenarios="1"/>
  <mergeCells count="3">
    <mergeCell ref="D7:E7"/>
    <mergeCell ref="C3:F3"/>
    <mergeCell ref="C4:F4"/>
  </mergeCells>
  <dataValidations count="1">
    <dataValidation type="list" allowBlank="1" showErrorMessage="1" error="Please select a value from the list" sqref="D7" xr:uid="{00000000-0002-0000-0000-000000000000}">
      <formula1>Grade</formula1>
    </dataValidation>
  </dataValidations>
  <pageMargins left="0.7" right="0.7" top="0.75" bottom="0.75" header="0.3" footer="0.3"/>
  <pageSetup paperSize="9" orientation="portrait" verticalDpi="0" r:id="rId1"/>
  <ignoredErrors>
    <ignoredError sqref="D12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2"/>
  <sheetViews>
    <sheetView workbookViewId="0">
      <selection activeCell="F15" sqref="F15"/>
    </sheetView>
  </sheetViews>
  <sheetFormatPr defaultRowHeight="15" x14ac:dyDescent="0.25"/>
  <cols>
    <col min="1" max="1" width="30.5703125" bestFit="1" customWidth="1"/>
    <col min="2" max="2" width="12.85546875" bestFit="1" customWidth="1"/>
    <col min="3" max="3" width="30.42578125" bestFit="1" customWidth="1"/>
    <col min="4" max="4" width="25.85546875" bestFit="1" customWidth="1"/>
    <col min="5" max="5" width="22" bestFit="1" customWidth="1"/>
    <col min="6" max="6" width="14.85546875" bestFit="1" customWidth="1"/>
    <col min="7" max="7" width="9.85546875" bestFit="1" customWidth="1"/>
    <col min="8" max="8" width="17.5703125" bestFit="1" customWidth="1"/>
    <col min="9" max="9" width="16.85546875" bestFit="1" customWidth="1"/>
    <col min="10" max="12" width="11.42578125" bestFit="1" customWidth="1"/>
    <col min="13" max="15" width="12.42578125" bestFit="1" customWidth="1"/>
  </cols>
  <sheetData>
    <row r="1" spans="1:9" s="10" customFormat="1" x14ac:dyDescent="0.25">
      <c r="A1" s="9"/>
      <c r="B1" s="9" t="s">
        <v>28</v>
      </c>
      <c r="C1" s="9" t="s">
        <v>29</v>
      </c>
      <c r="D1" s="9" t="s">
        <v>30</v>
      </c>
    </row>
    <row r="2" spans="1:9" x14ac:dyDescent="0.25">
      <c r="A2" s="2" t="s">
        <v>31</v>
      </c>
      <c r="B2" s="2">
        <v>37</v>
      </c>
      <c r="C2" s="2">
        <v>0</v>
      </c>
      <c r="D2" s="2">
        <f>B2+C2</f>
        <v>37</v>
      </c>
    </row>
    <row r="3" spans="1:9" x14ac:dyDescent="0.25">
      <c r="A3" s="2" t="s">
        <v>32</v>
      </c>
      <c r="B3" s="2">
        <v>39</v>
      </c>
      <c r="C3" s="2">
        <v>0</v>
      </c>
      <c r="D3" s="2">
        <f>B3+C3</f>
        <v>39</v>
      </c>
      <c r="F3">
        <f>IF(ISBLANK(Calculator!E25),38)</f>
        <v>38</v>
      </c>
    </row>
    <row r="4" spans="1:9" x14ac:dyDescent="0.25">
      <c r="A4" s="2" t="s">
        <v>4</v>
      </c>
      <c r="B4" s="2">
        <v>40</v>
      </c>
      <c r="C4" s="2">
        <v>0</v>
      </c>
      <c r="D4" s="2">
        <f>B4+C4</f>
        <v>40</v>
      </c>
    </row>
    <row r="5" spans="1:9" x14ac:dyDescent="0.25">
      <c r="A5" s="2" t="s">
        <v>33</v>
      </c>
      <c r="B5" s="2">
        <v>40</v>
      </c>
      <c r="C5" s="2">
        <v>0</v>
      </c>
      <c r="D5" s="2">
        <f>B5+C5</f>
        <v>40</v>
      </c>
    </row>
    <row r="7" spans="1:9" s="10" customFormat="1" x14ac:dyDescent="0.25">
      <c r="A7" s="9" t="s">
        <v>34</v>
      </c>
      <c r="B7" s="9" t="s">
        <v>35</v>
      </c>
      <c r="C7" s="9" t="s">
        <v>36</v>
      </c>
      <c r="D7" s="9" t="s">
        <v>37</v>
      </c>
      <c r="E7" s="9" t="s">
        <v>34</v>
      </c>
      <c r="F7" s="9" t="s">
        <v>35</v>
      </c>
    </row>
    <row r="8" spans="1:9" x14ac:dyDescent="0.25">
      <c r="A8" s="3">
        <f>IF(ISBLANK([1]Calculator!G27),DATEVALUE("01/08/2026"),[1]Calculator!G27)</f>
        <v>46235</v>
      </c>
      <c r="B8" s="3" t="str">
        <f>IF(ISBLANK([1]Calculator!G28),DATEVALUE("31/07/2027"),[1]Calculator!G28)</f>
        <v/>
      </c>
      <c r="C8" s="4" t="e">
        <f>DATEDIF(A8,B8,"D")+1</f>
        <v>#VALUE!</v>
      </c>
      <c r="D8" s="4" t="e">
        <f>IF(C8&gt;365,365,C8)</f>
        <v>#VALUE!</v>
      </c>
      <c r="E8" s="26">
        <v>46235</v>
      </c>
      <c r="F8" s="26">
        <v>46599</v>
      </c>
    </row>
    <row r="10" spans="1:9" x14ac:dyDescent="0.25">
      <c r="A10" s="5" t="s">
        <v>23</v>
      </c>
      <c r="B10" s="5" t="s">
        <v>24</v>
      </c>
      <c r="C10" s="5" t="s">
        <v>38</v>
      </c>
      <c r="D10" s="5" t="s">
        <v>39</v>
      </c>
      <c r="E10" s="5" t="s">
        <v>25</v>
      </c>
      <c r="F10" s="5" t="s">
        <v>26</v>
      </c>
      <c r="G10" s="5" t="s">
        <v>40</v>
      </c>
      <c r="H10" s="5" t="s">
        <v>41</v>
      </c>
      <c r="I10" s="5" t="s">
        <v>42</v>
      </c>
    </row>
    <row r="11" spans="1:9" x14ac:dyDescent="0.25">
      <c r="A11" s="7">
        <v>46265</v>
      </c>
      <c r="B11" s="8">
        <f>A11</f>
        <v>46265</v>
      </c>
      <c r="C11" s="6">
        <f>WEEKDAY(B11,2)</f>
        <v>1</v>
      </c>
      <c r="D11" s="6"/>
      <c r="E11" s="6" t="s">
        <v>43</v>
      </c>
      <c r="F11" s="6" t="s">
        <v>44</v>
      </c>
      <c r="G11" s="2" t="b">
        <f>AND(A11&gt;=$A$8,A11&lt;=$B$8)</f>
        <v>1</v>
      </c>
      <c r="H11" s="2" t="str">
        <f>IF(G11=TRUE,"1","0")</f>
        <v>1</v>
      </c>
      <c r="I11" s="2">
        <f>D11*H11</f>
        <v>0</v>
      </c>
    </row>
    <row r="12" spans="1:9" x14ac:dyDescent="0.25">
      <c r="A12" s="7">
        <v>46380</v>
      </c>
      <c r="B12" s="8">
        <f t="shared" ref="B12" si="0">A12</f>
        <v>46380</v>
      </c>
      <c r="C12" s="6">
        <f t="shared" ref="C12" si="1">WEEKDAY(B12,2)</f>
        <v>4</v>
      </c>
      <c r="D12" s="6"/>
      <c r="E12" s="6" t="s">
        <v>45</v>
      </c>
      <c r="F12" s="6" t="s">
        <v>46</v>
      </c>
      <c r="G12" s="2" t="b">
        <f t="shared" ref="G12:G15" si="2">AND(A12&gt;=$A$8,A12&lt;=$B$8)</f>
        <v>1</v>
      </c>
      <c r="H12" s="2" t="str">
        <f t="shared" ref="H12:H15" si="3">IF(G12=TRUE,"1","0")</f>
        <v>1</v>
      </c>
      <c r="I12" s="2">
        <f t="shared" ref="I12:I13" si="4">D12*H12</f>
        <v>0</v>
      </c>
    </row>
    <row r="13" spans="1:9" x14ac:dyDescent="0.25">
      <c r="A13" s="7">
        <v>46381</v>
      </c>
      <c r="B13" s="8">
        <f t="shared" ref="B13:B22" si="5">A13</f>
        <v>46381</v>
      </c>
      <c r="C13" s="6">
        <f t="shared" ref="C13:C22" si="6">WEEKDAY(B13,2)</f>
        <v>5</v>
      </c>
      <c r="D13" s="6"/>
      <c r="E13" s="6" t="s">
        <v>47</v>
      </c>
      <c r="F13" s="6" t="s">
        <v>44</v>
      </c>
      <c r="G13" s="2" t="b">
        <f t="shared" si="2"/>
        <v>1</v>
      </c>
      <c r="H13" s="2" t="str">
        <f t="shared" si="3"/>
        <v>1</v>
      </c>
      <c r="I13" s="2">
        <f t="shared" si="4"/>
        <v>0</v>
      </c>
    </row>
    <row r="14" spans="1:9" x14ac:dyDescent="0.25">
      <c r="A14" s="7">
        <v>46384</v>
      </c>
      <c r="B14" s="8">
        <f t="shared" si="5"/>
        <v>46384</v>
      </c>
      <c r="C14" s="6">
        <f t="shared" si="6"/>
        <v>1</v>
      </c>
      <c r="D14" s="6"/>
      <c r="E14" s="6" t="s">
        <v>48</v>
      </c>
      <c r="F14" s="6" t="s">
        <v>55</v>
      </c>
      <c r="G14" s="2" t="b">
        <f t="shared" si="2"/>
        <v>1</v>
      </c>
      <c r="H14" s="2" t="str">
        <f t="shared" si="3"/>
        <v>1</v>
      </c>
      <c r="I14" s="2">
        <f t="shared" ref="I14:I22" si="7">D14*H14</f>
        <v>0</v>
      </c>
    </row>
    <row r="15" spans="1:9" x14ac:dyDescent="0.25">
      <c r="A15" s="7">
        <v>46385</v>
      </c>
      <c r="B15" s="8">
        <f t="shared" si="5"/>
        <v>46385</v>
      </c>
      <c r="C15" s="6">
        <f t="shared" si="6"/>
        <v>2</v>
      </c>
      <c r="D15" s="6"/>
      <c r="E15" s="6" t="s">
        <v>49</v>
      </c>
      <c r="F15" s="6" t="s">
        <v>46</v>
      </c>
      <c r="G15" s="2" t="b">
        <f t="shared" si="2"/>
        <v>1</v>
      </c>
      <c r="H15" s="2" t="str">
        <f t="shared" si="3"/>
        <v>1</v>
      </c>
      <c r="I15" s="2">
        <f t="shared" si="7"/>
        <v>0</v>
      </c>
    </row>
    <row r="16" spans="1:9" x14ac:dyDescent="0.25">
      <c r="A16" s="7">
        <v>46386</v>
      </c>
      <c r="B16" s="8">
        <f t="shared" si="5"/>
        <v>46386</v>
      </c>
      <c r="C16" s="6">
        <f t="shared" si="6"/>
        <v>3</v>
      </c>
      <c r="D16" s="6"/>
      <c r="E16" s="6" t="s">
        <v>49</v>
      </c>
      <c r="F16" s="6" t="s">
        <v>46</v>
      </c>
      <c r="G16" s="2" t="b">
        <f t="shared" ref="G16:G22" si="8">AND(A16&gt;=$A$8,A16&lt;=$B$8)</f>
        <v>1</v>
      </c>
      <c r="H16" s="2" t="str">
        <f t="shared" ref="H16:H22" si="9">IF(G16=TRUE,"1","0")</f>
        <v>1</v>
      </c>
      <c r="I16" s="2">
        <f t="shared" si="7"/>
        <v>0</v>
      </c>
    </row>
    <row r="17" spans="1:9" x14ac:dyDescent="0.25">
      <c r="A17" s="7">
        <v>46387</v>
      </c>
      <c r="B17" s="8">
        <f t="shared" si="5"/>
        <v>46387</v>
      </c>
      <c r="C17" s="6">
        <f t="shared" si="6"/>
        <v>4</v>
      </c>
      <c r="D17" s="6"/>
      <c r="E17" s="6" t="s">
        <v>49</v>
      </c>
      <c r="F17" s="6" t="s">
        <v>46</v>
      </c>
      <c r="G17" s="2" t="b">
        <f t="shared" si="8"/>
        <v>1</v>
      </c>
      <c r="H17" s="2" t="str">
        <f t="shared" si="9"/>
        <v>1</v>
      </c>
      <c r="I17" s="2">
        <f t="shared" si="7"/>
        <v>0</v>
      </c>
    </row>
    <row r="18" spans="1:9" x14ac:dyDescent="0.25">
      <c r="A18" s="7">
        <v>46388</v>
      </c>
      <c r="B18" s="8">
        <f t="shared" si="5"/>
        <v>46388</v>
      </c>
      <c r="C18" s="6">
        <f t="shared" si="6"/>
        <v>5</v>
      </c>
      <c r="D18" s="6"/>
      <c r="E18" s="6" t="s">
        <v>50</v>
      </c>
      <c r="F18" s="6" t="s">
        <v>44</v>
      </c>
      <c r="G18" s="2" t="b">
        <f t="shared" si="8"/>
        <v>1</v>
      </c>
      <c r="H18" s="2" t="str">
        <f t="shared" si="9"/>
        <v>1</v>
      </c>
      <c r="I18" s="2">
        <f t="shared" si="7"/>
        <v>0</v>
      </c>
    </row>
    <row r="19" spans="1:9" x14ac:dyDescent="0.25">
      <c r="A19" s="7">
        <v>46472</v>
      </c>
      <c r="B19" s="8">
        <f t="shared" si="5"/>
        <v>46472</v>
      </c>
      <c r="C19" s="6">
        <f t="shared" si="6"/>
        <v>5</v>
      </c>
      <c r="D19" s="6"/>
      <c r="E19" s="6" t="s">
        <v>51</v>
      </c>
      <c r="F19" s="6" t="s">
        <v>44</v>
      </c>
      <c r="G19" s="2" t="b">
        <f t="shared" si="8"/>
        <v>1</v>
      </c>
      <c r="H19" s="2" t="str">
        <f t="shared" si="9"/>
        <v>1</v>
      </c>
      <c r="I19" s="2">
        <f t="shared" si="7"/>
        <v>0</v>
      </c>
    </row>
    <row r="20" spans="1:9" x14ac:dyDescent="0.25">
      <c r="A20" s="7">
        <v>46475</v>
      </c>
      <c r="B20" s="8">
        <f t="shared" si="5"/>
        <v>46475</v>
      </c>
      <c r="C20" s="6">
        <f t="shared" si="6"/>
        <v>1</v>
      </c>
      <c r="D20" s="6"/>
      <c r="E20" s="6" t="s">
        <v>52</v>
      </c>
      <c r="F20" s="6" t="s">
        <v>44</v>
      </c>
      <c r="G20" s="2" t="b">
        <f t="shared" si="8"/>
        <v>1</v>
      </c>
      <c r="H20" s="2" t="str">
        <f t="shared" si="9"/>
        <v>1</v>
      </c>
      <c r="I20" s="2">
        <f t="shared" si="7"/>
        <v>0</v>
      </c>
    </row>
    <row r="21" spans="1:9" x14ac:dyDescent="0.25">
      <c r="A21" s="7">
        <v>46510</v>
      </c>
      <c r="B21" s="8">
        <f t="shared" si="5"/>
        <v>46510</v>
      </c>
      <c r="C21" s="6">
        <f t="shared" si="6"/>
        <v>1</v>
      </c>
      <c r="D21" s="6"/>
      <c r="E21" s="6" t="s">
        <v>53</v>
      </c>
      <c r="F21" s="6" t="s">
        <v>44</v>
      </c>
      <c r="G21" s="2" t="b">
        <f t="shared" si="8"/>
        <v>1</v>
      </c>
      <c r="H21" s="2" t="str">
        <f t="shared" si="9"/>
        <v>1</v>
      </c>
      <c r="I21" s="2">
        <f t="shared" si="7"/>
        <v>0</v>
      </c>
    </row>
    <row r="22" spans="1:9" x14ac:dyDescent="0.25">
      <c r="A22" s="7">
        <v>46538</v>
      </c>
      <c r="B22" s="8">
        <f t="shared" si="5"/>
        <v>46538</v>
      </c>
      <c r="C22" s="6">
        <f t="shared" si="6"/>
        <v>1</v>
      </c>
      <c r="D22" s="6"/>
      <c r="E22" s="6" t="s">
        <v>54</v>
      </c>
      <c r="F22" s="6" t="s">
        <v>44</v>
      </c>
      <c r="G22" s="2" t="b">
        <f t="shared" si="8"/>
        <v>1</v>
      </c>
      <c r="H22" s="2" t="str">
        <f t="shared" si="9"/>
        <v>1</v>
      </c>
      <c r="I22" s="2">
        <f t="shared" si="7"/>
        <v>0</v>
      </c>
    </row>
  </sheetData>
  <sheetProtection algorithmName="SHA-512" hashValue="NMNJ6V/CKI4bMn/5X2EUM+1J2773G5N67ZKxFZ97R6vf8ATh+H09iYOAM0e19iX3yYi/hOh+viAtaMQZuo4tyQ==" saltValue="PkPCxHfQ2pT9WR5l2GEa2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Grade</vt:lpstr>
      <vt:lpstr>Grades</vt:lpstr>
    </vt:vector>
  </TitlesOfParts>
  <Manager/>
  <Company>University of Essex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Fidgett, Carly J</dc:creator>
  <cp:keywords/>
  <dc:description/>
  <cp:lastModifiedBy>Ramsden, Carly J</cp:lastModifiedBy>
  <cp:revision/>
  <dcterms:created xsi:type="dcterms:W3CDTF">2015-05-29T12:02:28Z</dcterms:created>
  <dcterms:modified xsi:type="dcterms:W3CDTF">2026-05-08T13:44:59Z</dcterms:modified>
  <cp:category/>
  <cp:contentStatus/>
</cp:coreProperties>
</file>