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08237283744/WOPIServiceId_TP_BOX_2/WOPIUserId_-/"/>
    </mc:Choice>
  </mc:AlternateContent>
  <xr:revisionPtr revIDLastSave="7" documentId="13_ncr:1_{8E9D5761-24E0-4882-A8FA-38F37D03D77E}" xr6:coauthVersionLast="47" xr6:coauthVersionMax="47" xr10:uidLastSave="{22316A62-E964-4CA5-9853-E7E2817E9757}"/>
  <workbookProtection workbookAlgorithmName="SHA-512" workbookHashValue="95ahDChCMiOsLazRyFOKh2ug4ZhqF+pw3eC3/NsgoFHWOvzItCHqMyfGaDUK7QxkPoeBN8N3UL3I0S4tKCTWQQ==" workbookSaltValue="ObM1n3rIzpbrFfDiWy2W2A==" workbookSpinCount="100000" lockStructure="1"/>
  <bookViews>
    <workbookView xWindow="28680" yWindow="-3180" windowWidth="29040" windowHeight="15720" xr2:uid="{00000000-000D-0000-FFFF-FFFF00000000}"/>
  </bookViews>
  <sheets>
    <sheet name="Calculator" sheetId="1" r:id="rId1"/>
    <sheet name="Data" sheetId="2" state="hidden" r:id="rId2"/>
  </sheets>
  <externalReferences>
    <externalReference r:id="rId3"/>
  </externalReferences>
  <definedNames>
    <definedName name="Grade">Data!$A$2:$A$2</definedName>
    <definedName name="Grades">Data!$A$2:$A$2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A5" i="2"/>
  <c r="G28" i="1" l="1"/>
  <c r="G29" i="1"/>
  <c r="G30" i="1"/>
  <c r="F28" i="1"/>
  <c r="F29" i="1"/>
  <c r="F30" i="1"/>
  <c r="D28" i="1"/>
  <c r="I28" i="1" s="1"/>
  <c r="D29" i="1"/>
  <c r="I29" i="1" s="1"/>
  <c r="D30" i="1"/>
  <c r="I30" i="1" s="1"/>
  <c r="D31" i="1"/>
  <c r="G9" i="2"/>
  <c r="H9" i="2" s="1"/>
  <c r="G10" i="2"/>
  <c r="H10" i="2" s="1"/>
  <c r="G11" i="2"/>
  <c r="H11" i="2" s="1"/>
  <c r="B9" i="2"/>
  <c r="C9" i="2" s="1"/>
  <c r="B10" i="2"/>
  <c r="C10" i="2" s="1"/>
  <c r="B11" i="2"/>
  <c r="E30" i="1" s="1"/>
  <c r="B12" i="2"/>
  <c r="E29" i="1" l="1"/>
  <c r="E28" i="1"/>
  <c r="H39" i="1"/>
  <c r="G8" i="2"/>
  <c r="H17" i="1"/>
  <c r="C5" i="2"/>
  <c r="H42" i="1"/>
  <c r="H20" i="1"/>
  <c r="H19" i="1"/>
  <c r="H18" i="1"/>
  <c r="F2" i="2" l="1"/>
  <c r="H8" i="2"/>
  <c r="B8" i="2"/>
  <c r="C8" i="2" s="1"/>
  <c r="D5" i="2"/>
  <c r="G19" i="2"/>
  <c r="H19" i="2" s="1"/>
  <c r="B19" i="2"/>
  <c r="C19" i="2" s="1"/>
  <c r="G18" i="2"/>
  <c r="H18" i="2" s="1"/>
  <c r="B18" i="2"/>
  <c r="C18" i="2" s="1"/>
  <c r="G17" i="2"/>
  <c r="H17" i="2" s="1"/>
  <c r="B17" i="2"/>
  <c r="C17" i="2" s="1"/>
  <c r="G16" i="2"/>
  <c r="H16" i="2" s="1"/>
  <c r="B16" i="2"/>
  <c r="C16" i="2" s="1"/>
  <c r="G15" i="2"/>
  <c r="H15" i="2" s="1"/>
  <c r="B15" i="2"/>
  <c r="C15" i="2" s="1"/>
  <c r="G14" i="2"/>
  <c r="H14" i="2" s="1"/>
  <c r="B14" i="2"/>
  <c r="C14" i="2" s="1"/>
  <c r="G13" i="2"/>
  <c r="H13" i="2" s="1"/>
  <c r="B13" i="2"/>
  <c r="C13" i="2" s="1"/>
  <c r="G12" i="2"/>
  <c r="H12" i="2" s="1"/>
  <c r="C12" i="2"/>
  <c r="C11" i="2"/>
  <c r="G31" i="1" l="1"/>
  <c r="G32" i="1"/>
  <c r="G33" i="1"/>
  <c r="G34" i="1"/>
  <c r="G35" i="1"/>
  <c r="G36" i="1"/>
  <c r="G37" i="1"/>
  <c r="G38" i="1"/>
  <c r="F31" i="1"/>
  <c r="F32" i="1"/>
  <c r="F33" i="1"/>
  <c r="F34" i="1"/>
  <c r="F35" i="1"/>
  <c r="F36" i="1"/>
  <c r="F37" i="1"/>
  <c r="F38" i="1"/>
  <c r="I31" i="1"/>
  <c r="D32" i="1"/>
  <c r="I32" i="1" s="1"/>
  <c r="D33" i="1"/>
  <c r="I33" i="1" s="1"/>
  <c r="D34" i="1"/>
  <c r="I34" i="1" s="1"/>
  <c r="D35" i="1"/>
  <c r="I35" i="1" s="1"/>
  <c r="D36" i="1"/>
  <c r="I36" i="1" s="1"/>
  <c r="D37" i="1"/>
  <c r="I37" i="1" s="1"/>
  <c r="D38" i="1"/>
  <c r="I38" i="1" s="1"/>
  <c r="E31" i="1" l="1"/>
  <c r="E36" i="1" l="1"/>
  <c r="E35" i="1"/>
  <c r="E38" i="1" l="1"/>
  <c r="E37" i="1"/>
  <c r="E34" i="1" l="1"/>
  <c r="O8" i="1" l="1"/>
  <c r="N7" i="1"/>
  <c r="E32" i="1"/>
  <c r="E33" i="1"/>
  <c r="D2" i="2"/>
  <c r="O6" i="1" l="1"/>
  <c r="P6" i="1"/>
  <c r="Q6" i="1"/>
  <c r="P7" i="1"/>
  <c r="N8" i="1"/>
  <c r="Q7" i="1" l="1"/>
  <c r="F27" i="1" l="1"/>
  <c r="G27" i="1"/>
  <c r="D27" i="1"/>
  <c r="I27" i="1" s="1"/>
  <c r="E27" i="1" l="1"/>
</calcChain>
</file>

<file path=xl/sharedStrings.xml><?xml version="1.0" encoding="utf-8"?>
<sst xmlns="http://schemas.openxmlformats.org/spreadsheetml/2006/main" count="70" uniqueCount="55">
  <si>
    <t>DAYS/HOURS/MINS CONVERTER</t>
  </si>
  <si>
    <t>Please enter the days/hours you want to be converted.</t>
  </si>
  <si>
    <t>If you have started or are leaving part way through the annual leave year please contact P&amp;C to obtain your annual leave entitlement</t>
  </si>
  <si>
    <t>Step 1:</t>
  </si>
  <si>
    <t>From Days</t>
  </si>
  <si>
    <r>
      <t xml:space="preserve">If you have carryover from the last annual leave year enter the number of </t>
    </r>
    <r>
      <rPr>
        <b/>
        <u/>
        <sz val="11"/>
        <color theme="1"/>
        <rFont val="Calibri"/>
        <family val="2"/>
        <scheme val="minor"/>
      </rPr>
      <t>hours</t>
    </r>
    <r>
      <rPr>
        <sz val="11"/>
        <color theme="1"/>
        <rFont val="Calibri"/>
        <family val="2"/>
        <scheme val="minor"/>
      </rPr>
      <t xml:space="preserve"> here: </t>
    </r>
  </si>
  <si>
    <t>From Hours</t>
  </si>
  <si>
    <t>From Hours:Mins</t>
  </si>
  <si>
    <t>Step 2:</t>
  </si>
  <si>
    <t>Enter the number of weeks you work per year:</t>
  </si>
  <si>
    <t>If you work a full year but different hours in and out of term time enter 52.143 here.</t>
  </si>
  <si>
    <t>Step 3:</t>
  </si>
  <si>
    <t>Enter the number of hours you work per week:</t>
  </si>
  <si>
    <t>If you work an average working pattern please enter your average weekly hours here.</t>
  </si>
  <si>
    <t>Your pro rata annual leave entitlement for this leave year is:</t>
  </si>
  <si>
    <t>Your pro rata bank holiday entitlement for this leave year is:</t>
  </si>
  <si>
    <t>Total annual leave and bank holiday entitlement for this leave year is:</t>
  </si>
  <si>
    <t>Total annual leave and bank holiday entitlement including carryover is:</t>
  </si>
  <si>
    <t>Step 4:</t>
  </si>
  <si>
    <t>Please enter the hours you would have worked should the following dates not be bank holiday/closure days.</t>
  </si>
  <si>
    <r>
      <t xml:space="preserve">Only enter hours against the dates that fall within </t>
    </r>
    <r>
      <rPr>
        <b/>
        <sz val="11"/>
        <color theme="1"/>
        <rFont val="Calibri"/>
        <family val="2"/>
        <scheme val="minor"/>
      </rPr>
      <t>your</t>
    </r>
    <r>
      <rPr>
        <sz val="11"/>
        <color theme="1"/>
        <rFont val="Calibri"/>
        <family val="2"/>
        <scheme val="minor"/>
      </rPr>
      <t xml:space="preserve"> working year:</t>
    </r>
  </si>
  <si>
    <t>Date</t>
  </si>
  <si>
    <t>Day</t>
  </si>
  <si>
    <t>Occasion</t>
  </si>
  <si>
    <t>BH/Closure Day</t>
  </si>
  <si>
    <t>Deductions</t>
  </si>
  <si>
    <t>Total hours deducted for bank holiday/closure days:</t>
  </si>
  <si>
    <t>The annual leave balance and the hours you have available to book are:</t>
  </si>
  <si>
    <t>Annual Leave</t>
  </si>
  <si>
    <t>BH/Closure</t>
  </si>
  <si>
    <t>Total</t>
  </si>
  <si>
    <t>All UoE Grades</t>
  </si>
  <si>
    <t>Start Date</t>
  </si>
  <si>
    <t>End Date</t>
  </si>
  <si>
    <t>Number of days between period</t>
  </si>
  <si>
    <t>Number of Days - Leap Year</t>
  </si>
  <si>
    <t>Day Number</t>
  </si>
  <si>
    <t>Working Pattern</t>
  </si>
  <si>
    <t>Employed</t>
  </si>
  <si>
    <t>TRUE (1)/FALSE (0)</t>
  </si>
  <si>
    <t>Duration of BH/CL</t>
  </si>
  <si>
    <t>Summer</t>
  </si>
  <si>
    <t>Bank Holiday</t>
  </si>
  <si>
    <t>Christmas Eve</t>
  </si>
  <si>
    <t>Closure Day</t>
  </si>
  <si>
    <t>Christmas Day</t>
  </si>
  <si>
    <t>Boxing Day</t>
  </si>
  <si>
    <t>University Closure</t>
  </si>
  <si>
    <t>New Year's Day</t>
  </si>
  <si>
    <t>Good Friday</t>
  </si>
  <si>
    <t>Easter Monday</t>
  </si>
  <si>
    <t>Early May Bank Holiday</t>
  </si>
  <si>
    <t>Spring Bank Holiday</t>
  </si>
  <si>
    <t>ANNUAL LEAVE CALCULATOR 2026/27</t>
  </si>
  <si>
    <t>BH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</si>
</sst>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A87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7A87"/>
      </bottom>
      <diagonal/>
    </border>
    <border>
      <left/>
      <right style="thick">
        <color rgb="FF007A87"/>
      </right>
      <top style="thick">
        <color rgb="FF007A87"/>
      </top>
      <bottom/>
      <diagonal/>
    </border>
    <border>
      <left style="thick">
        <color rgb="FF007A87"/>
      </left>
      <right/>
      <top style="thick">
        <color rgb="FF007A87"/>
      </top>
      <bottom/>
      <diagonal/>
    </border>
    <border>
      <left/>
      <right/>
      <top style="thick">
        <color rgb="FF007A87"/>
      </top>
      <bottom/>
      <diagonal/>
    </border>
    <border>
      <left style="thick">
        <color rgb="FF007A87"/>
      </left>
      <right/>
      <top/>
      <bottom/>
      <diagonal/>
    </border>
    <border>
      <left/>
      <right style="thick">
        <color rgb="FF007A87"/>
      </right>
      <top/>
      <bottom/>
      <diagonal/>
    </border>
    <border>
      <left style="thick">
        <color rgb="FF007A87"/>
      </left>
      <right/>
      <top/>
      <bottom style="thick">
        <color rgb="FF007A87"/>
      </bottom>
      <diagonal/>
    </border>
    <border>
      <left/>
      <right style="thick">
        <color rgb="FF007A87"/>
      </right>
      <top/>
      <bottom style="thick">
        <color rgb="FF007A8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7A87"/>
      </left>
      <right/>
      <top style="medium">
        <color rgb="FF007A87"/>
      </top>
      <bottom/>
      <diagonal/>
    </border>
    <border>
      <left/>
      <right/>
      <top style="medium">
        <color rgb="FF007A87"/>
      </top>
      <bottom/>
      <diagonal/>
    </border>
    <border>
      <left/>
      <right style="medium">
        <color rgb="FF007A87"/>
      </right>
      <top style="medium">
        <color rgb="FF007A87"/>
      </top>
      <bottom/>
      <diagonal/>
    </border>
    <border>
      <left style="medium">
        <color rgb="FF007A87"/>
      </left>
      <right/>
      <top/>
      <bottom/>
      <diagonal/>
    </border>
    <border>
      <left/>
      <right style="medium">
        <color rgb="FF007A87"/>
      </right>
      <top/>
      <bottom/>
      <diagonal/>
    </border>
    <border>
      <left style="medium">
        <color rgb="FF007A87"/>
      </left>
      <right/>
      <top/>
      <bottom style="medium">
        <color rgb="FF007A87"/>
      </bottom>
      <diagonal/>
    </border>
    <border>
      <left/>
      <right/>
      <top/>
      <bottom style="medium">
        <color rgb="FF007A87"/>
      </bottom>
      <diagonal/>
    </border>
    <border>
      <left/>
      <right style="medium">
        <color rgb="FF007A87"/>
      </right>
      <top/>
      <bottom style="medium">
        <color rgb="FF007A87"/>
      </bottom>
      <diagonal/>
    </border>
  </borders>
  <cellStyleXfs count="2">
    <xf numFmtId="0" fontId="0" fillId="0" borderId="0"/>
    <xf numFmtId="0" fontId="5" fillId="3" borderId="10" applyNumberFormat="0" applyFont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3" borderId="10" xfId="1" applyFont="1"/>
    <xf numFmtId="15" fontId="0" fillId="3" borderId="10" xfId="1" applyNumberFormat="1" applyFont="1"/>
    <xf numFmtId="1" fontId="0" fillId="3" borderId="10" xfId="1" applyNumberFormat="1" applyFont="1"/>
    <xf numFmtId="0" fontId="2" fillId="3" borderId="10" xfId="1" applyFont="1" applyProtection="1">
      <protection locked="0"/>
    </xf>
    <xf numFmtId="0" fontId="0" fillId="3" borderId="10" xfId="1" applyFont="1" applyProtection="1">
      <protection locked="0"/>
    </xf>
    <xf numFmtId="15" fontId="0" fillId="3" borderId="10" xfId="1" applyNumberFormat="1" applyFont="1" applyAlignment="1" applyProtection="1">
      <alignment horizontal="left"/>
      <protection locked="0"/>
    </xf>
    <xf numFmtId="164" fontId="0" fillId="3" borderId="10" xfId="1" applyNumberFormat="1" applyFont="1" applyProtection="1">
      <protection locked="0"/>
    </xf>
    <xf numFmtId="0" fontId="2" fillId="3" borderId="10" xfId="1" applyFont="1"/>
    <xf numFmtId="0" fontId="2" fillId="0" borderId="0" xfId="0" applyFont="1"/>
    <xf numFmtId="0" fontId="0" fillId="0" borderId="2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2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1" fillId="0" borderId="0" xfId="0" applyNumberFormat="1" applyFont="1" applyAlignment="1">
      <alignment horizontal="center" vertical="center"/>
    </xf>
    <xf numFmtId="0" fontId="9" fillId="0" borderId="0" xfId="0" applyFont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13</xdr:row>
      <xdr:rowOff>0</xdr:rowOff>
    </xdr:from>
    <xdr:to>
      <xdr:col>18</xdr:col>
      <xdr:colOff>0</xdr:colOff>
      <xdr:row>29</xdr:row>
      <xdr:rowOff>47624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144125" y="3143250"/>
          <a:ext cx="4248150" cy="2714624"/>
        </a:xfrm>
        <a:prstGeom prst="rect">
          <a:avLst/>
        </a:prstGeom>
        <a:noFill/>
        <a:ln>
          <a:solidFill>
            <a:srgbClr val="007A8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11</xdr:col>
      <xdr:colOff>200923</xdr:colOff>
      <xdr:row>13</xdr:row>
      <xdr:rowOff>45584</xdr:rowOff>
    </xdr:from>
    <xdr:to>
      <xdr:col>17</xdr:col>
      <xdr:colOff>472186</xdr:colOff>
      <xdr:row>15</xdr:row>
      <xdr:rowOff>53522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325998" y="3188834"/>
          <a:ext cx="3928863" cy="388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800" b="1">
              <a:latin typeface="Calibri" pitchFamily="34" charset="0"/>
            </a:rPr>
            <a:t>HR Organiser</a:t>
          </a:r>
          <a:r>
            <a:rPr lang="en-GB" sz="1800" b="1" baseline="0">
              <a:latin typeface="Calibri" pitchFamily="34" charset="0"/>
            </a:rPr>
            <a:t> Terminology</a:t>
          </a:r>
          <a:endParaRPr lang="en-GB" sz="1800" b="1">
            <a:latin typeface="Calibri" pitchFamily="34" charset="0"/>
          </a:endParaRPr>
        </a:p>
      </xdr:txBody>
    </xdr:sp>
    <xdr:clientData/>
  </xdr:twoCellAnchor>
  <xdr:twoCellAnchor>
    <xdr:from>
      <xdr:col>11</xdr:col>
      <xdr:colOff>349541</xdr:colOff>
      <xdr:row>15</xdr:row>
      <xdr:rowOff>151946</xdr:rowOff>
    </xdr:from>
    <xdr:to>
      <xdr:col>17</xdr:col>
      <xdr:colOff>377282</xdr:colOff>
      <xdr:row>29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74616" y="3676196"/>
          <a:ext cx="3685341" cy="2143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05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</a:t>
          </a:r>
          <a:r>
            <a:rPr lang="en-GB" sz="105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Total Annual Leave and Bank Holiday</a:t>
          </a:r>
          <a:r>
            <a:rPr lang="en-GB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05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 for the year.</a:t>
          </a:r>
          <a:r>
            <a:rPr lang="en-GB" sz="1050"/>
            <a:t> </a:t>
          </a:r>
        </a:p>
        <a:p>
          <a:endParaRPr lang="en-GB" sz="1050"/>
        </a:p>
        <a:p>
          <a:r>
            <a:rPr lang="en-GB" sz="105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Taken </a:t>
          </a:r>
          <a:r>
            <a:rPr lang="en-GB" sz="105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Annual Leave, Bank Holidays and Closure Days</a:t>
          </a:r>
          <a:r>
            <a:rPr lang="en-GB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05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which have already taken place.</a:t>
          </a:r>
          <a:r>
            <a:rPr lang="en-GB" sz="1050"/>
            <a:t> </a:t>
          </a:r>
        </a:p>
        <a:p>
          <a:endParaRPr lang="en-GB" sz="1050"/>
        </a:p>
        <a:p>
          <a:r>
            <a:rPr lang="en-GB" sz="105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</a:t>
          </a:r>
          <a:r>
            <a:rPr lang="en-GB" sz="105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Annual Leave, Bank Holidays and Closure Days</a:t>
          </a:r>
          <a:r>
            <a:rPr lang="en-GB" sz="1050"/>
            <a:t> </a:t>
          </a:r>
          <a:r>
            <a:rPr lang="en-GB" sz="105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 for the future</a:t>
          </a:r>
          <a:r>
            <a:rPr lang="en-GB" sz="1050"/>
            <a:t> </a:t>
          </a:r>
        </a:p>
        <a:p>
          <a:endParaRPr lang="en-GB" sz="1050"/>
        </a:p>
        <a:p>
          <a:r>
            <a:rPr lang="en-GB" sz="105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Balance </a:t>
          </a:r>
          <a:r>
            <a:rPr lang="en-GB" sz="105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Available annual leave you have to book</a:t>
          </a:r>
          <a:r>
            <a:rPr lang="en-GB" sz="1050"/>
            <a:t> </a:t>
          </a:r>
        </a:p>
      </xdr:txBody>
    </xdr:sp>
    <xdr:clientData/>
  </xdr:twoCellAnchor>
  <xdr:twoCellAnchor editAs="oneCell">
    <xdr:from>
      <xdr:col>7</xdr:col>
      <xdr:colOff>142876</xdr:colOff>
      <xdr:row>1</xdr:row>
      <xdr:rowOff>95250</xdr:rowOff>
    </xdr:from>
    <xdr:to>
      <xdr:col>8</xdr:col>
      <xdr:colOff>314326</xdr:colOff>
      <xdr:row>3</xdr:row>
      <xdr:rowOff>196556</xdr:rowOff>
    </xdr:to>
    <xdr:pic>
      <xdr:nvPicPr>
        <xdr:cNvPr id="2" name="Picture 1" descr="University of Essex logo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1" y="209550"/>
          <a:ext cx="1638300" cy="596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\Commercial%20Applications\iTrent\System%20Configuration\Absence\Annual%20Leave\2026-27\Annual%20leave%20calculator%202026-27%20UoE.xlsx" TargetMode="External"/><Relationship Id="rId1" Type="http://schemas.openxmlformats.org/officeDocument/2006/relationships/externalLinkPath" Target="Annual%20leave%20calculator%202026-27%20Uo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or"/>
      <sheetName val="Data"/>
    </sheetNames>
    <sheetDataSet>
      <sheetData sheetId="0">
        <row r="24">
          <cell r="G24"/>
        </row>
        <row r="25">
          <cell r="G25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R45"/>
  <sheetViews>
    <sheetView showGridLines="0" showRowColHeaders="0" tabSelected="1" zoomScaleNormal="100" workbookViewId="0">
      <selection activeCell="H7" sqref="H7"/>
    </sheetView>
  </sheetViews>
  <sheetFormatPr defaultColWidth="9.140625" defaultRowHeight="15" x14ac:dyDescent="0.25"/>
  <cols>
    <col min="1" max="1" width="2.5703125" customWidth="1"/>
    <col min="2" max="2" width="5" customWidth="1"/>
    <col min="3" max="3" width="4.85546875" customWidth="1"/>
    <col min="4" max="4" width="22.140625" customWidth="1"/>
    <col min="5" max="5" width="22.7109375" customWidth="1"/>
    <col min="6" max="6" width="24" customWidth="1"/>
    <col min="7" max="8" width="22" customWidth="1"/>
    <col min="9" max="9" width="12.5703125" customWidth="1"/>
    <col min="10" max="10" width="7.42578125" customWidth="1"/>
    <col min="11" max="11" width="6.85546875" customWidth="1"/>
  </cols>
  <sheetData>
    <row r="1" spans="1:18" ht="9" customHeight="1" thickBot="1" x14ac:dyDescent="0.3">
      <c r="B1" s="11"/>
      <c r="C1" s="11"/>
      <c r="D1" s="11"/>
      <c r="E1" s="11"/>
      <c r="F1" s="11"/>
      <c r="G1" s="11"/>
      <c r="H1" s="11"/>
      <c r="I1" s="11"/>
      <c r="J1" s="11"/>
    </row>
    <row r="2" spans="1:18" ht="15.75" thickTop="1" x14ac:dyDescent="0.25">
      <c r="A2" s="12"/>
      <c r="B2" s="13"/>
      <c r="C2" s="14"/>
      <c r="D2" s="14"/>
      <c r="E2" s="14"/>
      <c r="F2" s="14"/>
      <c r="G2" s="14"/>
      <c r="H2" s="14"/>
      <c r="I2" s="14"/>
      <c r="J2" s="15"/>
      <c r="L2" s="13"/>
      <c r="M2" s="14"/>
      <c r="N2" s="14"/>
      <c r="O2" s="14"/>
      <c r="P2" s="14"/>
      <c r="Q2" s="14"/>
      <c r="R2" s="15"/>
    </row>
    <row r="3" spans="1:18" ht="23.25" x14ac:dyDescent="0.35">
      <c r="B3" s="16"/>
      <c r="F3" s="33" t="s">
        <v>53</v>
      </c>
      <c r="J3" s="12"/>
      <c r="L3" s="16"/>
      <c r="O3" s="33" t="s">
        <v>0</v>
      </c>
      <c r="R3" s="12"/>
    </row>
    <row r="4" spans="1:18" ht="18.75" customHeight="1" x14ac:dyDescent="0.35">
      <c r="B4" s="16"/>
      <c r="F4" s="33"/>
      <c r="J4" s="12"/>
      <c r="L4" s="16"/>
      <c r="M4" t="s">
        <v>1</v>
      </c>
      <c r="R4" s="12"/>
    </row>
    <row r="5" spans="1:18" x14ac:dyDescent="0.25">
      <c r="B5" s="16"/>
      <c r="D5" s="47" t="s">
        <v>2</v>
      </c>
      <c r="J5" s="12"/>
      <c r="L5" s="16"/>
      <c r="R5" s="12"/>
    </row>
    <row r="6" spans="1:18" x14ac:dyDescent="0.25">
      <c r="B6" s="16"/>
      <c r="D6" s="32" t="s">
        <v>3</v>
      </c>
      <c r="E6" s="27"/>
      <c r="F6" s="21"/>
      <c r="J6" s="12"/>
      <c r="L6" s="17"/>
      <c r="M6" s="19" t="s">
        <v>4</v>
      </c>
      <c r="N6" s="31"/>
      <c r="O6" s="29" t="str">
        <f>IF(N6="","",N6*7.2)</f>
        <v/>
      </c>
      <c r="P6" s="29" t="str">
        <f>IF(N6="","",TRUNC(N6*7.2))</f>
        <v/>
      </c>
      <c r="Q6" s="29" t="str">
        <f>IF(N6="","",ROUND((N6*7.2-TRUNC(N6*7.2))*60,0.01))</f>
        <v/>
      </c>
      <c r="R6" s="18"/>
    </row>
    <row r="7" spans="1:18" x14ac:dyDescent="0.25">
      <c r="B7" s="16"/>
      <c r="D7" t="s">
        <v>5</v>
      </c>
      <c r="H7" s="30"/>
      <c r="J7" s="12"/>
      <c r="L7" s="16"/>
      <c r="M7" s="19" t="s">
        <v>6</v>
      </c>
      <c r="N7" s="29" t="str">
        <f>IF(O7="","",O7/7.2)</f>
        <v/>
      </c>
      <c r="O7" s="31"/>
      <c r="P7" s="29" t="str">
        <f>IF(N7="","",TRUNC(N7*7.2))</f>
        <v/>
      </c>
      <c r="Q7" s="29" t="str">
        <f>IF(N7="","",ROUND((N7*7.2-TRUNC(N7*7.2))*60,0.01))</f>
        <v/>
      </c>
      <c r="R7" s="12"/>
    </row>
    <row r="8" spans="1:18" x14ac:dyDescent="0.25">
      <c r="B8" s="16"/>
      <c r="H8" s="21"/>
      <c r="J8" s="12"/>
      <c r="L8" s="16"/>
      <c r="M8" s="20" t="s">
        <v>7</v>
      </c>
      <c r="N8" s="37" t="str">
        <f>IF(O8="","",O8/7.2)</f>
        <v/>
      </c>
      <c r="O8" s="29" t="str">
        <f>IF(P8&amp;Q8="","",P8+(Q8/60))</f>
        <v/>
      </c>
      <c r="P8" s="31"/>
      <c r="Q8" s="31"/>
      <c r="R8" s="12"/>
    </row>
    <row r="9" spans="1:18" x14ac:dyDescent="0.25">
      <c r="B9" s="16"/>
      <c r="D9" s="32" t="s">
        <v>8</v>
      </c>
      <c r="F9" s="21"/>
      <c r="J9" s="12"/>
      <c r="L9" s="16"/>
      <c r="R9" s="12"/>
    </row>
    <row r="10" spans="1:18" x14ac:dyDescent="0.25">
      <c r="B10" s="16"/>
      <c r="D10" t="s">
        <v>9</v>
      </c>
      <c r="H10" s="30"/>
      <c r="J10" s="12"/>
      <c r="L10" s="16"/>
      <c r="R10" s="12"/>
    </row>
    <row r="11" spans="1:18" ht="15.75" thickBot="1" x14ac:dyDescent="0.3">
      <c r="B11" s="16"/>
      <c r="D11" t="s">
        <v>10</v>
      </c>
      <c r="H11" s="34"/>
      <c r="J11" s="12"/>
      <c r="L11" s="22"/>
      <c r="M11" s="11"/>
      <c r="N11" s="11"/>
      <c r="O11" s="11"/>
      <c r="P11" s="11"/>
      <c r="Q11" s="11"/>
      <c r="R11" s="23"/>
    </row>
    <row r="12" spans="1:18" ht="15" customHeight="1" thickTop="1" x14ac:dyDescent="0.25">
      <c r="B12" s="16"/>
      <c r="J12" s="12"/>
    </row>
    <row r="13" spans="1:18" ht="15" customHeight="1" x14ac:dyDescent="0.25">
      <c r="B13" s="16"/>
      <c r="D13" s="32" t="s">
        <v>11</v>
      </c>
      <c r="J13" s="12"/>
    </row>
    <row r="14" spans="1:18" x14ac:dyDescent="0.25">
      <c r="B14" s="16"/>
      <c r="D14" t="s">
        <v>12</v>
      </c>
      <c r="H14" s="30"/>
      <c r="J14" s="12"/>
    </row>
    <row r="15" spans="1:18" x14ac:dyDescent="0.25">
      <c r="B15" s="16"/>
      <c r="D15" t="s">
        <v>13</v>
      </c>
      <c r="J15" s="12"/>
    </row>
    <row r="16" spans="1:18" x14ac:dyDescent="0.25">
      <c r="B16" s="16"/>
      <c r="D16" s="32"/>
      <c r="J16" s="12"/>
    </row>
    <row r="17" spans="2:10" x14ac:dyDescent="0.25">
      <c r="B17" s="16"/>
      <c r="D17" s="32" t="s">
        <v>14</v>
      </c>
      <c r="H17" s="35" t="str">
        <f>IF(ISBLANK(H10),"",((((Data!B2*7.2)/52.143*Calculator!H10)/36*Calculator!H14)/365*Data!D5))</f>
        <v/>
      </c>
      <c r="J17" s="12"/>
    </row>
    <row r="18" spans="2:10" x14ac:dyDescent="0.25">
      <c r="B18" s="16"/>
      <c r="D18" s="32" t="s">
        <v>15</v>
      </c>
      <c r="H18" s="35" t="str">
        <f>(IF(ISBLANK(H10),"",(((Data!C2*7.2)/52.143*H10)/36*H14)/365*Data!D5))</f>
        <v/>
      </c>
      <c r="J18" s="12"/>
    </row>
    <row r="19" spans="2:10" x14ac:dyDescent="0.25">
      <c r="B19" s="16"/>
      <c r="D19" s="32" t="s">
        <v>16</v>
      </c>
      <c r="H19" s="35" t="str">
        <f>IF(ISBLANK(H10),"",(H17+H18))</f>
        <v/>
      </c>
      <c r="J19" s="12"/>
    </row>
    <row r="20" spans="2:10" x14ac:dyDescent="0.25">
      <c r="B20" s="16"/>
      <c r="D20" s="10" t="s">
        <v>17</v>
      </c>
      <c r="H20" s="35" t="str">
        <f>IF(ISBLANK(H10),"",(H19+H7))</f>
        <v/>
      </c>
      <c r="J20" s="12"/>
    </row>
    <row r="21" spans="2:10" x14ac:dyDescent="0.25">
      <c r="B21" s="16"/>
      <c r="D21" s="10"/>
      <c r="H21" s="46"/>
      <c r="J21" s="12"/>
    </row>
    <row r="22" spans="2:10" x14ac:dyDescent="0.25">
      <c r="B22" s="16"/>
      <c r="D22" s="32" t="s">
        <v>18</v>
      </c>
      <c r="J22" s="12"/>
    </row>
    <row r="23" spans="2:10" x14ac:dyDescent="0.25">
      <c r="B23" s="16"/>
      <c r="D23" t="s">
        <v>19</v>
      </c>
      <c r="J23" s="12"/>
    </row>
    <row r="24" spans="2:10" x14ac:dyDescent="0.25">
      <c r="B24" s="16"/>
      <c r="D24" t="s">
        <v>20</v>
      </c>
      <c r="J24" s="12"/>
    </row>
    <row r="25" spans="2:10" x14ac:dyDescent="0.25">
      <c r="B25" s="16"/>
      <c r="J25" s="12"/>
    </row>
    <row r="26" spans="2:10" x14ac:dyDescent="0.25">
      <c r="B26" s="16"/>
      <c r="D26" s="24" t="s">
        <v>21</v>
      </c>
      <c r="E26" s="24" t="s">
        <v>22</v>
      </c>
      <c r="F26" s="24" t="s">
        <v>23</v>
      </c>
      <c r="G26" s="24" t="s">
        <v>24</v>
      </c>
      <c r="H26" s="24" t="s">
        <v>25</v>
      </c>
      <c r="J26" s="12"/>
    </row>
    <row r="27" spans="2:10" x14ac:dyDescent="0.25">
      <c r="B27" s="16"/>
      <c r="D27" s="25">
        <f>Data!A8</f>
        <v>46265</v>
      </c>
      <c r="E27" s="26">
        <f>Data!B8</f>
        <v>46265</v>
      </c>
      <c r="F27" s="1" t="str">
        <f>Data!E8</f>
        <v>Summer</v>
      </c>
      <c r="G27" s="1" t="str">
        <f>Data!F8</f>
        <v>Bank Holiday</v>
      </c>
      <c r="H27" s="36"/>
      <c r="I27" s="27" t="str">
        <f>IF(D27&gt;Data!$B$5,"After leave date",(IF(Calculator!D27&lt;Data!$A$5,"Before start date","")))</f>
        <v/>
      </c>
      <c r="J27" s="12"/>
    </row>
    <row r="28" spans="2:10" x14ac:dyDescent="0.25">
      <c r="B28" s="16"/>
      <c r="D28" s="25">
        <f>Data!A9</f>
        <v>46380</v>
      </c>
      <c r="E28" s="26">
        <f>Data!B9</f>
        <v>46380</v>
      </c>
      <c r="F28" s="1" t="str">
        <f>Data!E9</f>
        <v>Christmas Eve</v>
      </c>
      <c r="G28" s="1" t="str">
        <f>Data!F9</f>
        <v>Closure Day</v>
      </c>
      <c r="H28" s="36"/>
      <c r="I28" s="27" t="str">
        <f>IF(D28&gt;Data!$B$5,"After leave date",(IF(Calculator!D28&lt;Data!$A$5,"Before start date","")))</f>
        <v/>
      </c>
      <c r="J28" s="12"/>
    </row>
    <row r="29" spans="2:10" x14ac:dyDescent="0.25">
      <c r="B29" s="16"/>
      <c r="D29" s="25">
        <f>Data!A10</f>
        <v>46381</v>
      </c>
      <c r="E29" s="26">
        <f>Data!B10</f>
        <v>46381</v>
      </c>
      <c r="F29" s="1" t="str">
        <f>Data!E10</f>
        <v>Christmas Day</v>
      </c>
      <c r="G29" s="1" t="str">
        <f>Data!F10</f>
        <v>Bank Holiday</v>
      </c>
      <c r="H29" s="36"/>
      <c r="I29" s="27" t="str">
        <f>IF(D29&gt;Data!$B$5,"After leave date",(IF(Calculator!D29&lt;Data!$A$5,"Before start date","")))</f>
        <v/>
      </c>
      <c r="J29" s="12"/>
    </row>
    <row r="30" spans="2:10" x14ac:dyDescent="0.25">
      <c r="B30" s="16"/>
      <c r="D30" s="25">
        <f>Data!A11</f>
        <v>46384</v>
      </c>
      <c r="E30" s="26">
        <f>Data!B11</f>
        <v>46384</v>
      </c>
      <c r="F30" s="1" t="str">
        <f>Data!E11</f>
        <v>Boxing Day</v>
      </c>
      <c r="G30" s="1" t="str">
        <f>Data!F11</f>
        <v>BH (substitute day)</v>
      </c>
      <c r="H30" s="36"/>
      <c r="I30" s="27" t="str">
        <f>IF(D30&gt;Data!$B$5,"After leave date",(IF(Calculator!D30&lt;Data!$A$5,"Before start date","")))</f>
        <v/>
      </c>
      <c r="J30" s="12"/>
    </row>
    <row r="31" spans="2:10" x14ac:dyDescent="0.25">
      <c r="B31" s="16"/>
      <c r="D31" s="25">
        <f>Data!A12</f>
        <v>46385</v>
      </c>
      <c r="E31" s="26">
        <f>Data!B12</f>
        <v>46385</v>
      </c>
      <c r="F31" s="1" t="str">
        <f>Data!E12</f>
        <v>University Closure</v>
      </c>
      <c r="G31" s="1" t="str">
        <f>Data!F12</f>
        <v>Closure Day</v>
      </c>
      <c r="H31" s="36"/>
      <c r="I31" s="27" t="str">
        <f>IF(D31&gt;Data!$B$5,"After leave date",(IF(Calculator!D31&lt;Data!$A$5,"Before start date","")))</f>
        <v/>
      </c>
      <c r="J31" s="12"/>
    </row>
    <row r="32" spans="2:10" x14ac:dyDescent="0.25">
      <c r="B32" s="16"/>
      <c r="D32" s="25">
        <f>Data!A13</f>
        <v>46386</v>
      </c>
      <c r="E32" s="26">
        <f>Data!B13</f>
        <v>46386</v>
      </c>
      <c r="F32" s="1" t="str">
        <f>Data!E13</f>
        <v>University Closure</v>
      </c>
      <c r="G32" s="1" t="str">
        <f>Data!F13</f>
        <v>Closure Day</v>
      </c>
      <c r="H32" s="36"/>
      <c r="I32" s="27" t="str">
        <f>IF(D32&gt;Data!$B$5,"After leave date",(IF(Calculator!D32&lt;Data!$A$5,"Before start date","")))</f>
        <v/>
      </c>
      <c r="J32" s="12"/>
    </row>
    <row r="33" spans="2:10" x14ac:dyDescent="0.25">
      <c r="B33" s="16"/>
      <c r="D33" s="25">
        <f>Data!A14</f>
        <v>46387</v>
      </c>
      <c r="E33" s="26">
        <f>Data!B14</f>
        <v>46387</v>
      </c>
      <c r="F33" s="1" t="str">
        <f>Data!E14</f>
        <v>University Closure</v>
      </c>
      <c r="G33" s="1" t="str">
        <f>Data!F14</f>
        <v>Closure Day</v>
      </c>
      <c r="H33" s="36"/>
      <c r="I33" s="27" t="str">
        <f>IF(D33&gt;Data!$B$5,"After leave date",(IF(Calculator!D33&lt;Data!$A$5,"Before start date","")))</f>
        <v/>
      </c>
      <c r="J33" s="12"/>
    </row>
    <row r="34" spans="2:10" x14ac:dyDescent="0.25">
      <c r="B34" s="16"/>
      <c r="D34" s="25">
        <f>Data!A15</f>
        <v>46388</v>
      </c>
      <c r="E34" s="26">
        <f>Data!B15</f>
        <v>46388</v>
      </c>
      <c r="F34" s="1" t="str">
        <f>Data!E15</f>
        <v>New Year's Day</v>
      </c>
      <c r="G34" s="1" t="str">
        <f>Data!F15</f>
        <v>Bank Holiday</v>
      </c>
      <c r="H34" s="36"/>
      <c r="I34" s="27" t="str">
        <f>IF(D34&gt;Data!$B$5,"After leave date",(IF(Calculator!D34&lt;Data!$A$5,"Before start date","")))</f>
        <v/>
      </c>
      <c r="J34" s="12"/>
    </row>
    <row r="35" spans="2:10" x14ac:dyDescent="0.25">
      <c r="B35" s="16"/>
      <c r="D35" s="25">
        <f>Data!A16</f>
        <v>46472</v>
      </c>
      <c r="E35" s="26">
        <f>Data!B16</f>
        <v>46472</v>
      </c>
      <c r="F35" s="1" t="str">
        <f>Data!E16</f>
        <v>Good Friday</v>
      </c>
      <c r="G35" s="1" t="str">
        <f>Data!F16</f>
        <v>Bank Holiday</v>
      </c>
      <c r="H35" s="36"/>
      <c r="I35" s="27" t="str">
        <f>IF(D35&gt;Data!$B$5,"After leave date",(IF(Calculator!D35&lt;Data!$A$5,"Before start date","")))</f>
        <v/>
      </c>
      <c r="J35" s="12"/>
    </row>
    <row r="36" spans="2:10" x14ac:dyDescent="0.25">
      <c r="B36" s="16"/>
      <c r="D36" s="25">
        <f>Data!A17</f>
        <v>46475</v>
      </c>
      <c r="E36" s="26">
        <f>Data!B17</f>
        <v>46475</v>
      </c>
      <c r="F36" s="1" t="str">
        <f>Data!E17</f>
        <v>Easter Monday</v>
      </c>
      <c r="G36" s="1" t="str">
        <f>Data!F17</f>
        <v>Bank Holiday</v>
      </c>
      <c r="H36" s="36"/>
      <c r="I36" s="27" t="str">
        <f>IF(D36&gt;Data!$B$5,"After leave date",(IF(Calculator!D36&lt;Data!$A$5,"Before start date","")))</f>
        <v/>
      </c>
      <c r="J36" s="12"/>
    </row>
    <row r="37" spans="2:10" x14ac:dyDescent="0.25">
      <c r="B37" s="16"/>
      <c r="D37" s="25">
        <f>Data!A18</f>
        <v>46510</v>
      </c>
      <c r="E37" s="26">
        <f>Data!B18</f>
        <v>46510</v>
      </c>
      <c r="F37" s="1" t="str">
        <f>Data!E18</f>
        <v>Early May Bank Holiday</v>
      </c>
      <c r="G37" s="1" t="str">
        <f>Data!F18</f>
        <v>Bank Holiday</v>
      </c>
      <c r="H37" s="36"/>
      <c r="I37" s="27" t="str">
        <f>IF(D37&gt;Data!$B$5,"After leave date",(IF(Calculator!D37&lt;Data!$A$5,"Before start date","")))</f>
        <v/>
      </c>
      <c r="J37" s="12"/>
    </row>
    <row r="38" spans="2:10" x14ac:dyDescent="0.25">
      <c r="B38" s="16"/>
      <c r="D38" s="25">
        <f>Data!A19</f>
        <v>46538</v>
      </c>
      <c r="E38" s="26">
        <f>Data!B19</f>
        <v>46538</v>
      </c>
      <c r="F38" s="1" t="str">
        <f>Data!E19</f>
        <v>Spring Bank Holiday</v>
      </c>
      <c r="G38" s="1" t="str">
        <f>Data!F19</f>
        <v>Bank Holiday</v>
      </c>
      <c r="H38" s="36"/>
      <c r="I38" s="27" t="str">
        <f>IF(D38&gt;Data!$B$5,"After leave date",(IF(Calculator!D38&lt;Data!$A$5,"Before start date","")))</f>
        <v/>
      </c>
      <c r="J38" s="12"/>
    </row>
    <row r="39" spans="2:10" x14ac:dyDescent="0.25">
      <c r="B39" s="16"/>
      <c r="G39" s="19" t="s">
        <v>26</v>
      </c>
      <c r="H39" s="29" t="str">
        <f>IF(ISBLANK(H10),"",(SUM(H27:H38)))</f>
        <v/>
      </c>
      <c r="J39" s="12"/>
    </row>
    <row r="40" spans="2:10" ht="15.75" thickBot="1" x14ac:dyDescent="0.3">
      <c r="B40" s="16"/>
      <c r="G40" s="19"/>
      <c r="H40" s="28"/>
      <c r="J40" s="12"/>
    </row>
    <row r="41" spans="2:10" x14ac:dyDescent="0.25">
      <c r="B41" s="16"/>
      <c r="C41" s="38"/>
      <c r="D41" s="39"/>
      <c r="E41" s="39"/>
      <c r="F41" s="39"/>
      <c r="G41" s="39"/>
      <c r="H41" s="39"/>
      <c r="I41" s="40"/>
      <c r="J41" s="12"/>
    </row>
    <row r="42" spans="2:10" x14ac:dyDescent="0.25">
      <c r="B42" s="16"/>
      <c r="C42" s="41"/>
      <c r="D42" s="10" t="s">
        <v>27</v>
      </c>
      <c r="H42" s="35" t="str">
        <f>IF(ISBLANK(H10),"",(SUM(H20-H39)))</f>
        <v/>
      </c>
      <c r="I42" s="42"/>
      <c r="J42" s="12"/>
    </row>
    <row r="43" spans="2:10" ht="15.75" thickBot="1" x14ac:dyDescent="0.3">
      <c r="B43" s="16"/>
      <c r="C43" s="43"/>
      <c r="D43" s="44"/>
      <c r="E43" s="44"/>
      <c r="F43" s="44"/>
      <c r="G43" s="44"/>
      <c r="H43" s="44"/>
      <c r="I43" s="45"/>
      <c r="J43" s="12"/>
    </row>
    <row r="44" spans="2:10" ht="15.75" thickBot="1" x14ac:dyDescent="0.3">
      <c r="B44" s="22"/>
      <c r="C44" s="11"/>
      <c r="D44" s="11"/>
      <c r="E44" s="11"/>
      <c r="F44" s="11"/>
      <c r="G44" s="11"/>
      <c r="H44" s="11"/>
      <c r="I44" s="11"/>
      <c r="J44" s="23"/>
    </row>
    <row r="45" spans="2:10" ht="15.75" thickTop="1" x14ac:dyDescent="0.25"/>
  </sheetData>
  <sheetProtection algorithmName="SHA-512" hashValue="bfZZS6oYw7iZzThz55MGX2tmtg7vZgSCaWin2XKaI/0oxWxCd8NJxGLeXhU7izMnOx6e1ObPcolM0XH3DHibNQ==" saltValue="19kXUSttIDAlaokPVGVReA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9"/>
  <sheetViews>
    <sheetView showGridLines="0" workbookViewId="0">
      <selection activeCell="F12" sqref="F12"/>
    </sheetView>
  </sheetViews>
  <sheetFormatPr defaultRowHeight="15" x14ac:dyDescent="0.25"/>
  <cols>
    <col min="1" max="1" width="30.5703125" bestFit="1" customWidth="1"/>
    <col min="2" max="2" width="12.85546875" bestFit="1" customWidth="1"/>
    <col min="3" max="3" width="30.42578125" bestFit="1" customWidth="1"/>
    <col min="4" max="4" width="15.7109375" bestFit="1" customWidth="1"/>
    <col min="5" max="5" width="22" bestFit="1" customWidth="1"/>
    <col min="6" max="6" width="14.85546875" bestFit="1" customWidth="1"/>
    <col min="7" max="7" width="9.85546875" bestFit="1" customWidth="1"/>
    <col min="8" max="8" width="17.5703125" bestFit="1" customWidth="1"/>
    <col min="9" max="9" width="16.85546875" bestFit="1" customWidth="1"/>
    <col min="10" max="12" width="11.42578125" bestFit="1" customWidth="1"/>
    <col min="13" max="15" width="12.42578125" bestFit="1" customWidth="1"/>
  </cols>
  <sheetData>
    <row r="1" spans="1:9" s="10" customFormat="1" x14ac:dyDescent="0.25">
      <c r="A1" s="9"/>
      <c r="B1" s="9" t="s">
        <v>28</v>
      </c>
      <c r="C1" s="9" t="s">
        <v>29</v>
      </c>
      <c r="D1" s="9" t="s">
        <v>30</v>
      </c>
    </row>
    <row r="2" spans="1:9" x14ac:dyDescent="0.25">
      <c r="A2" s="2" t="s">
        <v>31</v>
      </c>
      <c r="B2" s="2">
        <v>28</v>
      </c>
      <c r="C2" s="2">
        <v>12</v>
      </c>
      <c r="D2" s="2">
        <f t="shared" ref="D2" si="0">B2+C2</f>
        <v>40</v>
      </c>
      <c r="F2">
        <f>IF(ISBLANK(Calculator!G14),36)</f>
        <v>36</v>
      </c>
    </row>
    <row r="4" spans="1:9" s="10" customFormat="1" x14ac:dyDescent="0.25">
      <c r="A4" s="9" t="s">
        <v>32</v>
      </c>
      <c r="B4" s="9" t="s">
        <v>33</v>
      </c>
      <c r="C4" s="9" t="s">
        <v>34</v>
      </c>
      <c r="D4" s="9" t="s">
        <v>35</v>
      </c>
    </row>
    <row r="5" spans="1:9" x14ac:dyDescent="0.25">
      <c r="A5" s="3">
        <f>IF(ISBLANK([1]Calculator!G24),DATEVALUE("01/08/2026"),[1]Calculator!G24)</f>
        <v>46235</v>
      </c>
      <c r="B5" s="3">
        <f>IF(ISBLANK([1]Calculator!G25),DATEVALUE("31/07/2027"),[1]Calculator!G25)</f>
        <v>46599</v>
      </c>
      <c r="C5" s="4">
        <f>DATEDIF(A5,B5,"D")+1</f>
        <v>365</v>
      </c>
      <c r="D5" s="4">
        <f>IF(C5&gt;365,365,C5)</f>
        <v>365</v>
      </c>
    </row>
    <row r="7" spans="1:9" x14ac:dyDescent="0.25">
      <c r="A7" s="5" t="s">
        <v>21</v>
      </c>
      <c r="B7" s="5" t="s">
        <v>22</v>
      </c>
      <c r="C7" s="5" t="s">
        <v>36</v>
      </c>
      <c r="D7" s="5" t="s">
        <v>37</v>
      </c>
      <c r="E7" s="5" t="s">
        <v>23</v>
      </c>
      <c r="F7" s="5" t="s">
        <v>24</v>
      </c>
      <c r="G7" s="5" t="s">
        <v>38</v>
      </c>
      <c r="H7" s="5" t="s">
        <v>39</v>
      </c>
      <c r="I7" s="5" t="s">
        <v>40</v>
      </c>
    </row>
    <row r="8" spans="1:9" x14ac:dyDescent="0.25">
      <c r="A8" s="7">
        <v>46265</v>
      </c>
      <c r="B8" s="8">
        <f>A8</f>
        <v>46265</v>
      </c>
      <c r="C8" s="6">
        <f>WEEKDAY(B8,2)</f>
        <v>1</v>
      </c>
      <c r="D8" s="6"/>
      <c r="E8" s="6" t="s">
        <v>41</v>
      </c>
      <c r="F8" s="6" t="s">
        <v>42</v>
      </c>
      <c r="G8" s="2" t="b">
        <f>AND(A8&gt;=$A$5,A8&lt;=$B$5)</f>
        <v>1</v>
      </c>
      <c r="H8" s="2" t="str">
        <f>IF(G8=TRUE,"1","0")</f>
        <v>1</v>
      </c>
      <c r="I8" s="2"/>
    </row>
    <row r="9" spans="1:9" x14ac:dyDescent="0.25">
      <c r="A9" s="7">
        <v>46380</v>
      </c>
      <c r="B9" s="8">
        <f t="shared" ref="B9:B12" si="1">A9</f>
        <v>46380</v>
      </c>
      <c r="C9" s="6">
        <f t="shared" ref="C9:C10" si="2">WEEKDAY(B9,2)</f>
        <v>4</v>
      </c>
      <c r="D9" s="6"/>
      <c r="E9" s="6" t="s">
        <v>43</v>
      </c>
      <c r="F9" s="6" t="s">
        <v>44</v>
      </c>
      <c r="G9" s="2" t="b">
        <f t="shared" ref="G9:G11" si="3">AND(A9&gt;=$A$5,A9&lt;=$B$5)</f>
        <v>1</v>
      </c>
      <c r="H9" s="2" t="str">
        <f t="shared" ref="H9:H12" si="4">IF(G9=TRUE,"1","0")</f>
        <v>1</v>
      </c>
      <c r="I9" s="2"/>
    </row>
    <row r="10" spans="1:9" x14ac:dyDescent="0.25">
      <c r="A10" s="7">
        <v>46381</v>
      </c>
      <c r="B10" s="8">
        <f t="shared" si="1"/>
        <v>46381</v>
      </c>
      <c r="C10" s="6">
        <f t="shared" si="2"/>
        <v>5</v>
      </c>
      <c r="D10" s="6"/>
      <c r="E10" s="6" t="s">
        <v>45</v>
      </c>
      <c r="F10" s="6" t="s">
        <v>42</v>
      </c>
      <c r="G10" s="2" t="b">
        <f t="shared" si="3"/>
        <v>1</v>
      </c>
      <c r="H10" s="2" t="str">
        <f t="shared" si="4"/>
        <v>1</v>
      </c>
      <c r="I10" s="2"/>
    </row>
    <row r="11" spans="1:9" x14ac:dyDescent="0.25">
      <c r="A11" s="7">
        <v>46384</v>
      </c>
      <c r="B11" s="8">
        <f t="shared" si="1"/>
        <v>46384</v>
      </c>
      <c r="C11" s="6">
        <f t="shared" ref="C11:C19" si="5">WEEKDAY(B11,2)</f>
        <v>1</v>
      </c>
      <c r="D11" s="6"/>
      <c r="E11" s="6" t="s">
        <v>46</v>
      </c>
      <c r="F11" s="6" t="s">
        <v>54</v>
      </c>
      <c r="G11" s="2" t="b">
        <f t="shared" si="3"/>
        <v>1</v>
      </c>
      <c r="H11" s="2" t="str">
        <f t="shared" si="4"/>
        <v>1</v>
      </c>
      <c r="I11" s="2"/>
    </row>
    <row r="12" spans="1:9" x14ac:dyDescent="0.25">
      <c r="A12" s="7">
        <v>46385</v>
      </c>
      <c r="B12" s="8">
        <f t="shared" si="1"/>
        <v>46385</v>
      </c>
      <c r="C12" s="6">
        <f t="shared" si="5"/>
        <v>2</v>
      </c>
      <c r="D12" s="6"/>
      <c r="E12" s="6" t="s">
        <v>47</v>
      </c>
      <c r="F12" s="6" t="s">
        <v>44</v>
      </c>
      <c r="G12" s="2" t="b">
        <f t="shared" ref="G12:G19" si="6">AND(A12&gt;=$A$5,A12&lt;=$B$5)</f>
        <v>1</v>
      </c>
      <c r="H12" s="2" t="str">
        <f t="shared" si="4"/>
        <v>1</v>
      </c>
      <c r="I12" s="2"/>
    </row>
    <row r="13" spans="1:9" x14ac:dyDescent="0.25">
      <c r="A13" s="7">
        <v>46386</v>
      </c>
      <c r="B13" s="8">
        <f t="shared" ref="B13:B19" si="7">A13</f>
        <v>46386</v>
      </c>
      <c r="C13" s="6">
        <f t="shared" si="5"/>
        <v>3</v>
      </c>
      <c r="D13" s="6"/>
      <c r="E13" s="6" t="s">
        <v>47</v>
      </c>
      <c r="F13" s="6" t="s">
        <v>44</v>
      </c>
      <c r="G13" s="2" t="b">
        <f t="shared" si="6"/>
        <v>1</v>
      </c>
      <c r="H13" s="2" t="str">
        <f t="shared" ref="H13:H19" si="8">IF(G13=TRUE,"1","0")</f>
        <v>1</v>
      </c>
      <c r="I13" s="2"/>
    </row>
    <row r="14" spans="1:9" x14ac:dyDescent="0.25">
      <c r="A14" s="7">
        <v>46387</v>
      </c>
      <c r="B14" s="8">
        <f t="shared" si="7"/>
        <v>46387</v>
      </c>
      <c r="C14" s="6">
        <f t="shared" si="5"/>
        <v>4</v>
      </c>
      <c r="D14" s="6"/>
      <c r="E14" s="6" t="s">
        <v>47</v>
      </c>
      <c r="F14" s="6" t="s">
        <v>44</v>
      </c>
      <c r="G14" s="2" t="b">
        <f t="shared" si="6"/>
        <v>1</v>
      </c>
      <c r="H14" s="2" t="str">
        <f t="shared" si="8"/>
        <v>1</v>
      </c>
      <c r="I14" s="2"/>
    </row>
    <row r="15" spans="1:9" x14ac:dyDescent="0.25">
      <c r="A15" s="7">
        <v>46388</v>
      </c>
      <c r="B15" s="8">
        <f t="shared" si="7"/>
        <v>46388</v>
      </c>
      <c r="C15" s="6">
        <f t="shared" si="5"/>
        <v>5</v>
      </c>
      <c r="D15" s="6"/>
      <c r="E15" s="6" t="s">
        <v>48</v>
      </c>
      <c r="F15" s="6" t="s">
        <v>42</v>
      </c>
      <c r="G15" s="2" t="b">
        <f t="shared" si="6"/>
        <v>1</v>
      </c>
      <c r="H15" s="2" t="str">
        <f t="shared" si="8"/>
        <v>1</v>
      </c>
      <c r="I15" s="2"/>
    </row>
    <row r="16" spans="1:9" x14ac:dyDescent="0.25">
      <c r="A16" s="7">
        <v>46472</v>
      </c>
      <c r="B16" s="8">
        <f t="shared" si="7"/>
        <v>46472</v>
      </c>
      <c r="C16" s="6">
        <f t="shared" si="5"/>
        <v>5</v>
      </c>
      <c r="D16" s="6"/>
      <c r="E16" s="6" t="s">
        <v>49</v>
      </c>
      <c r="F16" s="6" t="s">
        <v>42</v>
      </c>
      <c r="G16" s="2" t="b">
        <f t="shared" si="6"/>
        <v>1</v>
      </c>
      <c r="H16" s="2" t="str">
        <f t="shared" si="8"/>
        <v>1</v>
      </c>
      <c r="I16" s="2"/>
    </row>
    <row r="17" spans="1:9" x14ac:dyDescent="0.25">
      <c r="A17" s="7">
        <v>46475</v>
      </c>
      <c r="B17" s="8">
        <f t="shared" si="7"/>
        <v>46475</v>
      </c>
      <c r="C17" s="6">
        <f t="shared" si="5"/>
        <v>1</v>
      </c>
      <c r="D17" s="6"/>
      <c r="E17" s="6" t="s">
        <v>50</v>
      </c>
      <c r="F17" s="6" t="s">
        <v>42</v>
      </c>
      <c r="G17" s="2" t="b">
        <f t="shared" si="6"/>
        <v>1</v>
      </c>
      <c r="H17" s="2" t="str">
        <f t="shared" si="8"/>
        <v>1</v>
      </c>
      <c r="I17" s="2"/>
    </row>
    <row r="18" spans="1:9" x14ac:dyDescent="0.25">
      <c r="A18" s="7">
        <v>46510</v>
      </c>
      <c r="B18" s="8">
        <f t="shared" si="7"/>
        <v>46510</v>
      </c>
      <c r="C18" s="6">
        <f t="shared" si="5"/>
        <v>1</v>
      </c>
      <c r="D18" s="6"/>
      <c r="E18" s="6" t="s">
        <v>51</v>
      </c>
      <c r="F18" s="6" t="s">
        <v>42</v>
      </c>
      <c r="G18" s="2" t="b">
        <f t="shared" si="6"/>
        <v>1</v>
      </c>
      <c r="H18" s="2" t="str">
        <f t="shared" si="8"/>
        <v>1</v>
      </c>
      <c r="I18" s="2"/>
    </row>
    <row r="19" spans="1:9" x14ac:dyDescent="0.25">
      <c r="A19" s="7">
        <v>46538</v>
      </c>
      <c r="B19" s="8">
        <f t="shared" si="7"/>
        <v>46538</v>
      </c>
      <c r="C19" s="6">
        <f t="shared" si="5"/>
        <v>1</v>
      </c>
      <c r="D19" s="6"/>
      <c r="E19" s="6" t="s">
        <v>52</v>
      </c>
      <c r="F19" s="6" t="s">
        <v>42</v>
      </c>
      <c r="G19" s="2" t="b">
        <f t="shared" si="6"/>
        <v>1</v>
      </c>
      <c r="H19" s="2" t="str">
        <f t="shared" si="8"/>
        <v>1</v>
      </c>
      <c r="I19" s="2"/>
    </row>
  </sheetData>
  <sheetProtection algorithmName="SHA-512" hashValue="9WGtV8jWFmo4nBkUQw0D4fkYLO9gFwwMEJUpG7RiKBh7GHRkO8DNw0Z3am5qJeBVCiiIBfcLNRGCmlsU0GEmjA==" saltValue="vUX+9f7s3/RGvy2/TnYKA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Grade</vt:lpstr>
      <vt:lpstr>Grades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Fidgett, Carly J</dc:creator>
  <cp:keywords/>
  <dc:description/>
  <cp:lastModifiedBy>Ramsden, Carly J</cp:lastModifiedBy>
  <cp:revision/>
  <dcterms:created xsi:type="dcterms:W3CDTF">2015-05-29T12:02:28Z</dcterms:created>
  <dcterms:modified xsi:type="dcterms:W3CDTF">2026-05-08T14:19:52Z</dcterms:modified>
  <cp:category/>
  <cp:contentStatus/>
</cp:coreProperties>
</file>